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'отчет'!$A$1:$E$139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E28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-льготы +техоборудование-прочие обороты 3060,35
</t>
        </r>
      </text>
    </comment>
    <comment ref="E11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-3060,35 прочие обороты</t>
        </r>
      </text>
    </comment>
  </commentList>
</comments>
</file>

<file path=xl/sharedStrings.xml><?xml version="1.0" encoding="utf-8"?>
<sst xmlns="http://schemas.openxmlformats.org/spreadsheetml/2006/main" count="513" uniqueCount="230">
  <si>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</si>
  <si>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</si>
  <si>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</si>
  <si>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</si>
  <si>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</si>
  <si>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</si>
  <si>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</si>
  <si>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</si>
  <si>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</si>
  <si>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</si>
  <si>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</si>
  <si>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</si>
  <si>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</si>
  <si>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</si>
  <si>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</si>
  <si>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</si>
  <si>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</si>
  <si>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</si>
  <si>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</si>
  <si>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</si>
  <si>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</si>
  <si>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</si>
  <si>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</si>
  <si>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</si>
  <si>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</si>
  <si>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</si>
  <si>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</si>
  <si>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</si>
  <si>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</si>
  <si>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</si>
  <si>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</si>
  <si>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</si>
  <si>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</si>
  <si>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</si>
  <si>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</si>
  <si>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Получено денежных средств от собственников/нанимателей помещений</t>
  </si>
  <si>
    <t>13.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</si>
  <si>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</si>
  <si>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</si>
  <si>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</si>
  <si>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</si>
  <si>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</si>
  <si>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</si>
  <si>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</si>
  <si>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</si>
  <si>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</si>
  <si>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</si>
  <si>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</si>
  <si>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</si>
  <si>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</si>
  <si>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</si>
  <si>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</si>
  <si>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</si>
  <si>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</si>
  <si>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</si>
  <si>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</si>
  <si>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</si>
  <si>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</si>
  <si>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</si>
  <si>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</si>
  <si>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</si>
  <si>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</si>
  <si>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</si>
  <si>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</si>
  <si>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</si>
  <si>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</si>
  <si>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</si>
  <si>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</si>
  <si>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</si>
  <si>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</si>
  <si>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</si>
  <si>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</si>
  <si>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</si>
  <si>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</si>
  <si>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</si>
  <si>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</si>
  <si>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</si>
  <si>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</si>
  <si>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</si>
  <si>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</si>
  <si>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</si>
  <si>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</si>
  <si>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</si>
  <si>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</si>
  <si>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</si>
  <si>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</si>
  <si>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</si>
  <si>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</si>
  <si>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</si>
  <si>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</si>
  <si>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</si>
  <si>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</si>
  <si>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</si>
  <si>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</si>
  <si>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</si>
  <si>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</si>
  <si>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</si>
  <si>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</si>
  <si>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</si>
  <si>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</si>
  <si>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</si>
  <si>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</si>
  <si>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</si>
  <si>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</si>
  <si>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</si>
  <si>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</si>
  <si>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</si>
  <si>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</si>
  <si>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</si>
  <si>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</si>
  <si>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</si>
  <si>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</si>
  <si>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</si>
  <si>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</si>
  <si>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</si>
  <si>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</si>
  <si>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</si>
  <si>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</si>
  <si>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ТО систем отопления + ТО узлов учета</t>
  </si>
  <si>
    <t>Работы по содержанию и ремонту систем дымоудаления и вентиляции</t>
  </si>
  <si>
    <t>Уборка придомовых территорий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</si>
  <si>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</si>
  <si>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</si>
  <si>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</si>
  <si>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</si>
  <si>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</si>
  <si>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</si>
  <si>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</si>
  <si>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</si>
  <si>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</si>
  <si>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</si>
  <si>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</si>
  <si>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</si>
  <si>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</si>
  <si>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</si>
  <si>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</si>
  <si>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</si>
  <si>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</si>
  <si>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</si>
  <si>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начисления ТР</t>
  </si>
  <si>
    <t>плата</t>
  </si>
  <si>
    <t>площадь</t>
  </si>
  <si>
    <t>01.01.2016г</t>
  </si>
  <si>
    <t>21.1</t>
  </si>
  <si>
    <t>21.2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</si>
  <si>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</si>
  <si>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</si>
  <si>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</si>
  <si>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</si>
  <si>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</si>
  <si>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</si>
  <si>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</si>
  <si>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</si>
  <si>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</si>
  <si>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</si>
  <si>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</si>
  <si>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</si>
  <si>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</si>
  <si>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</si>
  <si>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</si>
  <si>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</si>
  <si>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</si>
  <si>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</si>
  <si>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</si>
  <si>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</si>
  <si>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</si>
  <si>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</si>
  <si>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</si>
  <si>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</si>
  <si>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</si>
  <si>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</si>
  <si>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23.2</t>
  </si>
  <si>
    <t>Информация о коммунальных услугах</t>
  </si>
  <si>
    <t>Работы по текущему ремонту инженерных систем и оборудования  и вывозу КГО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</si>
  <si>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</si>
  <si>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Сбор и вывоз ТБО из контейнеров спец.траспортом без КГО</t>
  </si>
  <si>
    <t xml:space="preserve">Уборка придомовых территорий </t>
  </si>
  <si>
    <t xml:space="preserve">Обслуживание мусоропроводов </t>
  </si>
  <si>
    <t xml:space="preserve">Аварийно-диспетчерское обслуживание </t>
  </si>
  <si>
    <t xml:space="preserve">Техническое обслуживание вентиляционных каналов </t>
  </si>
  <si>
    <t xml:space="preserve">Техническое обслуживание электрооборудования МОП </t>
  </si>
  <si>
    <t>Работы по управлению ж/фондом</t>
  </si>
  <si>
    <t xml:space="preserve">Техническое обслуживание лифтового хозяйства </t>
  </si>
  <si>
    <t>техническое обслуживание, текущий ремонт газового оборудования, газопроводов и сооружений на них</t>
  </si>
  <si>
    <t>Техническое обслуживание системы отопления и ОДПУ ХВС, ГВС и отопления</t>
  </si>
  <si>
    <t>21.12</t>
  </si>
  <si>
    <t>21.13</t>
  </si>
  <si>
    <t xml:space="preserve">Техническое обслуживание системы отопления и ОДПУ ХВС, ГВС  и отопления </t>
  </si>
  <si>
    <t>по заявкам( по решению общего собрания), вывоз КГО по мере накопления</t>
  </si>
  <si>
    <t>Техническое обслуживание лифтового хозяйства, техническое освидетельствование или диагностика лифтов</t>
  </si>
  <si>
    <t>Начислено за услуги (работы) по содержанию и текущему ремонту с учетом предоставленных льгот, в том числе:</t>
  </si>
  <si>
    <t>Предоставлено льгот ООО "Чистый город" по статье "Сбор и вывоз ТБО (без КГО)</t>
  </si>
  <si>
    <t>На основании решения общего собрания собственников оплата производится непосредственно в ресурсоснабжающую организацию</t>
  </si>
  <si>
    <t>7.1</t>
  </si>
  <si>
    <t>7.2</t>
  </si>
  <si>
    <t>23.12</t>
  </si>
  <si>
    <t>23.13</t>
  </si>
  <si>
    <t>расходы по предоставлению платежных документов по кап. Ремонту</t>
  </si>
  <si>
    <t xml:space="preserve">-  целевых взносов от собственников /нанимателей/ помещений </t>
  </si>
  <si>
    <t>21.14</t>
  </si>
  <si>
    <t>Отчет о выполнении договора управления за 2015г по многоквартирному жилому дому №11 по ул. З.Космодемьянской</t>
  </si>
  <si>
    <t>- денежных средств от собственников/ нанимателей  жилых помещений</t>
  </si>
  <si>
    <t>- денежных средств от собственников/ нанимателей  нежилых помещений</t>
  </si>
  <si>
    <t xml:space="preserve">Начислено за услуги (работы) по содержанию и текущему ремонту, в том числе </t>
  </si>
  <si>
    <t>собственникам и нанимателям жилых помещений</t>
  </si>
  <si>
    <t>собственникам и нанимателям нежилых помещений ООО "Роспечать"</t>
  </si>
  <si>
    <t>21.3</t>
  </si>
  <si>
    <t>возмездное оказание услуг ООО «ЖЭЦ-Управление» по ежемесячному предоставлению платежных документов на уплату взносов по капитальному ремонту на специальный счет (основание протокол общего собрания собственников №14 от 10.09.2015г)</t>
  </si>
  <si>
    <t>в соответствии с сантарными правилами и нормами</t>
  </si>
  <si>
    <t>по графику:ТО вентаканалов 2 раза в год, прочистка и ремонт по необходимости</t>
  </si>
  <si>
    <t>ТО лифтов  - круглосуточно, освидетельствование или диагностика лифтов  - 1 раз в год по графику</t>
  </si>
  <si>
    <t>20.1</t>
  </si>
  <si>
    <t>Задолженность потребителей по фактической оплате за отчетный период по состоянию на 01.02.2016г.</t>
  </si>
  <si>
    <t>Роспечать</t>
  </si>
  <si>
    <t>6 раз в неделю</t>
  </si>
  <si>
    <t xml:space="preserve">Сведения о состоянии специального банковского счета для учета денежных средств по формированию  фонда капитального ремонта </t>
  </si>
  <si>
    <t xml:space="preserve">Начислено собственникам помещений (в том числе нежилым помещениям и МБУ "Город") </t>
  </si>
  <si>
    <t>Начислено и выплачено пени за указанный период</t>
  </si>
  <si>
    <t>54.</t>
  </si>
  <si>
    <t xml:space="preserve">Начислено и выплачено банком процентов на остаток денежных средств, находящихся на специальном банковском счете </t>
  </si>
  <si>
    <t>55.</t>
  </si>
  <si>
    <t xml:space="preserve">Поступление денежных средсв от НО "Фонд капитального ремонта Владимирской области" </t>
  </si>
  <si>
    <t>56.</t>
  </si>
  <si>
    <t xml:space="preserve">Выполнено работ по капитальному ремонту </t>
  </si>
  <si>
    <t>57.</t>
  </si>
  <si>
    <t>58.</t>
  </si>
  <si>
    <t>59.</t>
  </si>
  <si>
    <t>Сальдо на 01.01.2016г. по фактической оплате собственников (в том числе нежилых помещений и МБУ "Город")</t>
  </si>
  <si>
    <t>60.</t>
  </si>
  <si>
    <t>Поступило денежных средств от собственников помещений (в том числе от нежилых помещений и МБУ "Город")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</si>
</sst>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mbria"/>
      <family val="1"/>
    </font>
    <font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13" xfId="0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1" fillId="34" borderId="13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7" fillId="0" borderId="21" xfId="0" applyFont="1" applyBorder="1" applyAlignment="1">
      <alignment wrapText="1"/>
    </xf>
    <xf numFmtId="0" fontId="1" fillId="35" borderId="10" xfId="0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top" wrapText="1"/>
    </xf>
    <xf numFmtId="0" fontId="7" fillId="36" borderId="12" xfId="0" applyFont="1" applyFill="1" applyBorder="1" applyAlignment="1">
      <alignment wrapText="1"/>
    </xf>
    <xf numFmtId="0" fontId="0" fillId="36" borderId="12" xfId="0" applyFill="1" applyBorder="1" applyAlignment="1">
      <alignment/>
    </xf>
    <xf numFmtId="0" fontId="7" fillId="36" borderId="20" xfId="0" applyFont="1" applyFill="1" applyBorder="1" applyAlignment="1">
      <alignment wrapText="1"/>
    </xf>
    <xf numFmtId="0" fontId="7" fillId="36" borderId="12" xfId="0" applyFont="1" applyFill="1" applyBorder="1" applyAlignment="1">
      <alignment horizontal="justify" vertical="top" wrapText="1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36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7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4" fillId="0" borderId="27" xfId="0" applyFont="1" applyFill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37" borderId="13" xfId="0" applyFont="1" applyFill="1" applyBorder="1" applyAlignment="1">
      <alignment/>
    </xf>
    <xf numFmtId="2" fontId="1" fillId="35" borderId="10" xfId="0" applyNumberFormat="1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30" xfId="0" applyFont="1" applyFill="1" applyBorder="1" applyAlignment="1">
      <alignment vertical="top" wrapText="1"/>
    </xf>
    <xf numFmtId="2" fontId="1" fillId="35" borderId="12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37" borderId="31" xfId="0" applyFont="1" applyFill="1" applyBorder="1" applyAlignment="1">
      <alignment horizontal="center" vertical="top" wrapText="1"/>
    </xf>
    <xf numFmtId="0" fontId="1" fillId="37" borderId="32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37" borderId="31" xfId="0" applyFont="1" applyFill="1" applyBorder="1" applyAlignment="1">
      <alignment vertical="top" wrapText="1"/>
    </xf>
    <xf numFmtId="0" fontId="1" fillId="37" borderId="32" xfId="0" applyFont="1" applyFill="1" applyBorder="1" applyAlignment="1">
      <alignment vertical="top" wrapText="1"/>
    </xf>
    <xf numFmtId="0" fontId="1" fillId="37" borderId="14" xfId="0" applyFont="1" applyFill="1" applyBorder="1" applyAlignment="1">
      <alignment horizontal="center" vertical="top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D33" sqref="D33"/>
    </sheetView>
  </sheetViews>
  <sheetFormatPr defaultColWidth="9.140625" defaultRowHeight="12.75"/>
  <cols>
    <col min="1" max="1" width="21.140625" style="0" customWidth="1"/>
    <col min="2" max="2" width="11.28125" style="0" customWidth="1"/>
    <col min="4" max="4" width="11.28125" style="0" customWidth="1"/>
  </cols>
  <sheetData>
    <row r="1" spans="1:3" ht="12.75">
      <c r="A1" t="s">
        <v>139</v>
      </c>
      <c r="B1" t="s">
        <v>140</v>
      </c>
      <c r="C1" t="s">
        <v>141</v>
      </c>
    </row>
    <row r="2" spans="1:4" ht="12.75">
      <c r="A2" t="s">
        <v>124</v>
      </c>
      <c r="B2">
        <v>9.41</v>
      </c>
      <c r="C2">
        <v>6973.4</v>
      </c>
      <c r="D2" s="32">
        <f>B2*C2</f>
        <v>65619.694</v>
      </c>
    </row>
    <row r="3" spans="1:4" ht="12.75">
      <c r="A3" t="s">
        <v>125</v>
      </c>
      <c r="B3">
        <v>9.41</v>
      </c>
      <c r="C3">
        <v>6973.4</v>
      </c>
      <c r="D3" s="32">
        <f aca="true" t="shared" si="0" ref="D3:D13">B3*C3</f>
        <v>65619.694</v>
      </c>
    </row>
    <row r="4" spans="1:4" ht="12.75">
      <c r="A4" t="s">
        <v>126</v>
      </c>
      <c r="B4">
        <v>9.41</v>
      </c>
      <c r="C4">
        <v>6973.4</v>
      </c>
      <c r="D4" s="32">
        <f t="shared" si="0"/>
        <v>65619.694</v>
      </c>
    </row>
    <row r="5" spans="1:4" ht="12.75">
      <c r="A5" t="s">
        <v>127</v>
      </c>
      <c r="B5">
        <v>9.41</v>
      </c>
      <c r="C5">
        <v>6973.4</v>
      </c>
      <c r="D5" s="32">
        <f t="shared" si="0"/>
        <v>65619.694</v>
      </c>
    </row>
    <row r="6" spans="1:4" ht="12.75">
      <c r="A6" t="s">
        <v>128</v>
      </c>
      <c r="B6">
        <v>9.41</v>
      </c>
      <c r="C6">
        <v>6973.4</v>
      </c>
      <c r="D6" s="32">
        <f t="shared" si="0"/>
        <v>65619.694</v>
      </c>
    </row>
    <row r="7" spans="1:4" ht="12.75">
      <c r="A7" t="s">
        <v>129</v>
      </c>
      <c r="B7">
        <v>9.41</v>
      </c>
      <c r="C7">
        <v>6973.4</v>
      </c>
      <c r="D7" s="32">
        <f t="shared" si="0"/>
        <v>65619.694</v>
      </c>
    </row>
    <row r="8" spans="1:4" ht="12.75">
      <c r="A8" t="s">
        <v>130</v>
      </c>
      <c r="B8">
        <v>9.41</v>
      </c>
      <c r="C8">
        <v>6973.4</v>
      </c>
      <c r="D8" s="32">
        <f t="shared" si="0"/>
        <v>65619.694</v>
      </c>
    </row>
    <row r="9" spans="1:4" ht="12.75">
      <c r="A9" t="s">
        <v>131</v>
      </c>
      <c r="B9">
        <v>9.41</v>
      </c>
      <c r="C9">
        <v>6973.4</v>
      </c>
      <c r="D9" s="32">
        <f t="shared" si="0"/>
        <v>65619.694</v>
      </c>
    </row>
    <row r="10" spans="1:4" ht="12.75">
      <c r="A10" t="s">
        <v>132</v>
      </c>
      <c r="B10">
        <v>9.41</v>
      </c>
      <c r="C10">
        <v>6971.9</v>
      </c>
      <c r="D10" s="32">
        <f t="shared" si="0"/>
        <v>65605.579</v>
      </c>
    </row>
    <row r="11" spans="1:4" ht="12.75">
      <c r="A11" t="s">
        <v>133</v>
      </c>
      <c r="B11">
        <v>9.41</v>
      </c>
      <c r="C11">
        <v>6971.9</v>
      </c>
      <c r="D11" s="32">
        <f t="shared" si="0"/>
        <v>65605.579</v>
      </c>
    </row>
    <row r="12" spans="1:4" ht="12.75">
      <c r="A12" t="s">
        <v>134</v>
      </c>
      <c r="B12">
        <v>9.41</v>
      </c>
      <c r="C12">
        <v>6971.4</v>
      </c>
      <c r="D12" s="32">
        <f t="shared" si="0"/>
        <v>65600.874</v>
      </c>
    </row>
    <row r="13" spans="1:4" ht="12.75">
      <c r="A13" t="s">
        <v>135</v>
      </c>
      <c r="B13">
        <v>9.41</v>
      </c>
      <c r="C13">
        <v>6971.4</v>
      </c>
      <c r="D13" s="32">
        <f t="shared" si="0"/>
        <v>65600.874</v>
      </c>
    </row>
    <row r="14" ht="12.75">
      <c r="D14" s="32">
        <f>SUM(D2:D13)</f>
        <v>787370.458</v>
      </c>
    </row>
    <row r="18" spans="1:2" ht="12.75">
      <c r="A18">
        <v>171337.91</v>
      </c>
      <c r="B18" t="s">
        <v>124</v>
      </c>
    </row>
    <row r="19" spans="1:2" ht="12.75">
      <c r="A19">
        <v>171338.17</v>
      </c>
      <c r="B19" t="s">
        <v>125</v>
      </c>
    </row>
    <row r="20" spans="1:2" ht="12.75">
      <c r="A20">
        <v>171338.17</v>
      </c>
      <c r="B20" t="s">
        <v>126</v>
      </c>
    </row>
    <row r="21" spans="1:2" ht="12.75">
      <c r="A21">
        <v>171338.17</v>
      </c>
      <c r="B21" t="s">
        <v>127</v>
      </c>
    </row>
    <row r="22" spans="1:2" ht="12.75">
      <c r="A22">
        <v>171338.17</v>
      </c>
      <c r="B22" t="s">
        <v>128</v>
      </c>
    </row>
    <row r="23" spans="1:2" ht="12.75">
      <c r="A23">
        <v>171338.17</v>
      </c>
      <c r="B23" t="s">
        <v>129</v>
      </c>
    </row>
    <row r="24" spans="1:2" ht="12.75">
      <c r="A24">
        <v>171338.16</v>
      </c>
      <c r="B24" t="s">
        <v>130</v>
      </c>
    </row>
    <row r="25" spans="1:2" ht="12.75">
      <c r="A25">
        <v>171338.17</v>
      </c>
      <c r="B25" t="s">
        <v>131</v>
      </c>
    </row>
    <row r="26" spans="1:2" ht="12.75">
      <c r="A26">
        <v>169961.74</v>
      </c>
      <c r="B26" t="s">
        <v>132</v>
      </c>
    </row>
    <row r="27" spans="1:2" ht="12.75">
      <c r="A27">
        <v>171300.95</v>
      </c>
      <c r="B27" t="s">
        <v>133</v>
      </c>
    </row>
    <row r="28" spans="1:2" ht="12.75">
      <c r="A28">
        <v>170842.63</v>
      </c>
      <c r="B28" t="s">
        <v>134</v>
      </c>
    </row>
    <row r="29" spans="1:2" ht="12.75">
      <c r="A29">
        <v>171288.55</v>
      </c>
      <c r="B29" t="s">
        <v>135</v>
      </c>
    </row>
    <row r="30" ht="12.75">
      <c r="A30">
        <f>SUM(A18:A29)</f>
        <v>2054098.9600000002</v>
      </c>
    </row>
    <row r="32" spans="1:5" ht="12.75">
      <c r="A32" t="s">
        <v>213</v>
      </c>
      <c r="B32">
        <v>1565.7</v>
      </c>
      <c r="C32">
        <f>6262.8+12525.6</f>
        <v>18788.4</v>
      </c>
      <c r="D32">
        <f>7828.5+10959.9</f>
        <v>18788.4</v>
      </c>
      <c r="E32">
        <f>B32+C32-D32</f>
        <v>1565.7000000000007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90" zoomScaleSheetLayoutView="90" zoomScalePageLayoutView="0" workbookViewId="0" topLeftCell="C3">
      <selection activeCell="N3" sqref="N3:N16"/>
    </sheetView>
  </sheetViews>
  <sheetFormatPr defaultColWidth="9.140625" defaultRowHeight="12.75"/>
  <cols>
    <col min="1" max="1" width="34.00390625" style="0" customWidth="1"/>
    <col min="2" max="2" width="10.7109375" style="0" customWidth="1"/>
    <col min="3" max="3" width="11.28125" style="0" customWidth="1"/>
    <col min="4" max="4" width="12.140625" style="0" customWidth="1"/>
    <col min="5" max="5" width="11.00390625" style="0" customWidth="1"/>
    <col min="6" max="6" width="11.140625" style="0" customWidth="1"/>
    <col min="7" max="7" width="11.57421875" style="0" customWidth="1"/>
    <col min="8" max="9" width="11.00390625" style="0" customWidth="1"/>
    <col min="10" max="10" width="11.28125" style="0" customWidth="1"/>
    <col min="11" max="11" width="11.00390625" style="0" customWidth="1"/>
    <col min="12" max="12" width="10.7109375" style="0" customWidth="1"/>
    <col min="13" max="13" width="10.8515625" style="0" customWidth="1"/>
    <col min="14" max="14" width="12.00390625" style="0" customWidth="1"/>
  </cols>
  <sheetData>
    <row r="1" spans="1:14" ht="24" customHeight="1">
      <c r="A1" s="67" t="s">
        <v>123</v>
      </c>
      <c r="B1" s="67" t="s">
        <v>137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  <c r="N1" s="49"/>
    </row>
    <row r="2" spans="1:14" ht="30.75" customHeight="1" thickBot="1">
      <c r="A2" s="67"/>
      <c r="B2" s="6" t="s">
        <v>124</v>
      </c>
      <c r="C2" s="6" t="s">
        <v>125</v>
      </c>
      <c r="D2" s="6" t="s">
        <v>126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46" t="s">
        <v>135</v>
      </c>
      <c r="N2" s="50" t="s">
        <v>136</v>
      </c>
    </row>
    <row r="3" spans="1:14" ht="42.75">
      <c r="A3" s="28" t="s">
        <v>173</v>
      </c>
      <c r="B3" s="6">
        <f>51859+3331.98</f>
        <v>55190.98</v>
      </c>
      <c r="C3" s="6">
        <f>25705+3839.48</f>
        <v>29544.48</v>
      </c>
      <c r="D3" s="6">
        <f>170788+4854.48+630</f>
        <v>176272.48</v>
      </c>
      <c r="E3" s="6">
        <f>3344.23+8502.64+630+365</f>
        <v>12841.869999999999</v>
      </c>
      <c r="F3" s="6">
        <f>389.81+6124.82+630</f>
        <v>7144.63</v>
      </c>
      <c r="G3" s="6">
        <f>19068+6702.19+2713</f>
        <v>28483.19</v>
      </c>
      <c r="H3" s="6">
        <f>856953+4476.88+630</f>
        <v>862059.88</v>
      </c>
      <c r="I3" s="6">
        <f>12969+6702.19+2238.44</f>
        <v>21909.629999999997</v>
      </c>
      <c r="J3" s="6">
        <f>124592+3583.46</f>
        <v>128175.46</v>
      </c>
      <c r="K3" s="6">
        <f>93247+3869.44+2100</f>
        <v>99216.44</v>
      </c>
      <c r="L3" s="6">
        <f>3761+5691.76</f>
        <v>9452.76</v>
      </c>
      <c r="M3" s="46">
        <f>18185+7451.9</f>
        <v>25636.9</v>
      </c>
      <c r="N3" s="50">
        <f>SUM(B3:M3)</f>
        <v>1455928.6999999997</v>
      </c>
    </row>
    <row r="4" spans="1:14" ht="34.5" customHeight="1">
      <c r="A4" s="41" t="s">
        <v>176</v>
      </c>
      <c r="B4" s="42">
        <v>9483.82</v>
      </c>
      <c r="C4" s="42">
        <v>9483.82</v>
      </c>
      <c r="D4" s="42">
        <v>9483.82</v>
      </c>
      <c r="E4" s="42">
        <v>9483.82</v>
      </c>
      <c r="F4" s="42">
        <v>9483.82</v>
      </c>
      <c r="G4" s="42">
        <v>9483.82</v>
      </c>
      <c r="H4" s="42">
        <v>9483.82</v>
      </c>
      <c r="I4" s="42">
        <v>9483.82</v>
      </c>
      <c r="J4" s="42">
        <v>9481.78</v>
      </c>
      <c r="K4" s="42">
        <v>9481.78</v>
      </c>
      <c r="L4" s="42">
        <v>9481.1</v>
      </c>
      <c r="M4" s="47">
        <v>9481.1</v>
      </c>
      <c r="N4" s="50">
        <f aca="true" t="shared" si="0" ref="N4:N16">SUM(B4:M4)</f>
        <v>113796.32</v>
      </c>
    </row>
    <row r="5" spans="1:14" ht="86.25" customHeight="1">
      <c r="A5" s="43" t="s">
        <v>174</v>
      </c>
      <c r="B5" s="42">
        <v>30752.69</v>
      </c>
      <c r="C5" s="42">
        <v>30752.69</v>
      </c>
      <c r="D5" s="42">
        <v>30752.69</v>
      </c>
      <c r="E5" s="42">
        <v>30752.69</v>
      </c>
      <c r="F5" s="42">
        <v>30752.69</v>
      </c>
      <c r="G5" s="42">
        <v>30752.69</v>
      </c>
      <c r="H5" s="42">
        <v>30752.69</v>
      </c>
      <c r="I5" s="42">
        <v>30752.69</v>
      </c>
      <c r="J5" s="42">
        <v>30746.08</v>
      </c>
      <c r="K5" s="42">
        <v>30746.08</v>
      </c>
      <c r="L5" s="42">
        <v>30743.87</v>
      </c>
      <c r="M5" s="47">
        <v>30743.87</v>
      </c>
      <c r="N5" s="50">
        <f t="shared" si="0"/>
        <v>369001.42</v>
      </c>
    </row>
    <row r="6" spans="1:14" ht="33" customHeight="1">
      <c r="A6" s="44" t="s">
        <v>177</v>
      </c>
      <c r="B6" s="42">
        <v>9135.15</v>
      </c>
      <c r="C6" s="42">
        <v>9135.15</v>
      </c>
      <c r="D6" s="42">
        <v>9135.15</v>
      </c>
      <c r="E6" s="42">
        <v>9135.15</v>
      </c>
      <c r="F6" s="42">
        <v>9135.15</v>
      </c>
      <c r="G6" s="42">
        <v>9135.15</v>
      </c>
      <c r="H6" s="42">
        <v>9135.15</v>
      </c>
      <c r="I6" s="42">
        <v>9135.15</v>
      </c>
      <c r="J6" s="42">
        <v>9133.19</v>
      </c>
      <c r="K6" s="42">
        <v>9133.19</v>
      </c>
      <c r="L6" s="42">
        <v>9132.53</v>
      </c>
      <c r="M6" s="47">
        <v>9132.53</v>
      </c>
      <c r="N6" s="50">
        <f t="shared" si="0"/>
        <v>109612.64</v>
      </c>
    </row>
    <row r="7" spans="1:14" ht="29.25" customHeight="1">
      <c r="A7" s="44" t="s">
        <v>178</v>
      </c>
      <c r="B7" s="42">
        <v>17154.56</v>
      </c>
      <c r="C7" s="42">
        <v>17154.56</v>
      </c>
      <c r="D7" s="42">
        <v>17154.56</v>
      </c>
      <c r="E7" s="42">
        <v>17154.56</v>
      </c>
      <c r="F7" s="42">
        <v>17154.56</v>
      </c>
      <c r="G7" s="42">
        <v>17154.56</v>
      </c>
      <c r="H7" s="42">
        <v>17154.56</v>
      </c>
      <c r="I7" s="42">
        <v>17154.56</v>
      </c>
      <c r="J7" s="42">
        <v>17150.87</v>
      </c>
      <c r="K7" s="42">
        <v>17150.87</v>
      </c>
      <c r="L7" s="42">
        <v>17149.64</v>
      </c>
      <c r="M7" s="47">
        <v>17149.64</v>
      </c>
      <c r="N7" s="50">
        <f t="shared" si="0"/>
        <v>205837.5</v>
      </c>
    </row>
    <row r="8" spans="1:14" ht="33" customHeight="1">
      <c r="A8" s="29" t="s">
        <v>179</v>
      </c>
      <c r="B8" s="6">
        <v>0</v>
      </c>
      <c r="C8" s="6">
        <v>0</v>
      </c>
      <c r="D8" s="6">
        <v>7760</v>
      </c>
      <c r="E8" s="6">
        <v>0</v>
      </c>
      <c r="F8" s="6">
        <v>0</v>
      </c>
      <c r="G8" s="6">
        <v>13790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46">
        <v>0</v>
      </c>
      <c r="N8" s="50">
        <f t="shared" si="0"/>
        <v>21550</v>
      </c>
    </row>
    <row r="9" spans="1:14" ht="38.25" customHeight="1">
      <c r="A9" s="30" t="s">
        <v>180</v>
      </c>
      <c r="B9" s="6">
        <v>1207.29</v>
      </c>
      <c r="C9" s="6">
        <v>1315.15</v>
      </c>
      <c r="D9" s="6">
        <v>1217.1</v>
      </c>
      <c r="E9" s="6">
        <v>1207.29</v>
      </c>
      <c r="F9" s="6">
        <v>2289.77</v>
      </c>
      <c r="G9" s="6">
        <v>1207.29</v>
      </c>
      <c r="H9" s="6">
        <v>1207.29</v>
      </c>
      <c r="I9" s="6">
        <v>1322.29</v>
      </c>
      <c r="J9" s="6">
        <v>1424.92</v>
      </c>
      <c r="K9" s="6">
        <v>1222.79</v>
      </c>
      <c r="L9" s="6">
        <v>1253.81</v>
      </c>
      <c r="M9" s="46">
        <v>2650.8</v>
      </c>
      <c r="N9" s="50">
        <f t="shared" si="0"/>
        <v>17525.79</v>
      </c>
    </row>
    <row r="10" spans="1:14" ht="48" customHeight="1">
      <c r="A10" s="29" t="s">
        <v>184</v>
      </c>
      <c r="B10" s="6">
        <v>1928.46</v>
      </c>
      <c r="C10" s="6">
        <v>1928.46</v>
      </c>
      <c r="D10" s="6">
        <v>1928.46</v>
      </c>
      <c r="E10" s="6">
        <v>1928.46</v>
      </c>
      <c r="F10" s="6">
        <v>14233.98</v>
      </c>
      <c r="G10" s="6">
        <v>1928.46</v>
      </c>
      <c r="H10" s="6">
        <v>1928.46</v>
      </c>
      <c r="I10" s="6">
        <v>1928.46</v>
      </c>
      <c r="J10" s="6">
        <v>13213.38</v>
      </c>
      <c r="K10" s="6">
        <v>1928.46</v>
      </c>
      <c r="L10" s="6">
        <v>1928.46</v>
      </c>
      <c r="M10" s="46">
        <v>1928.46</v>
      </c>
      <c r="N10" s="50">
        <f t="shared" si="0"/>
        <v>46731.95999999999</v>
      </c>
    </row>
    <row r="11" spans="1:14" ht="33.75" customHeight="1">
      <c r="A11" s="29" t="s">
        <v>182</v>
      </c>
      <c r="B11" s="6">
        <v>6733.15</v>
      </c>
      <c r="C11" s="6">
        <v>3623.42</v>
      </c>
      <c r="D11" s="6">
        <v>3680</v>
      </c>
      <c r="E11" s="6">
        <v>3622.04</v>
      </c>
      <c r="F11" s="6">
        <v>3582.57</v>
      </c>
      <c r="G11" s="6">
        <v>3666.2</v>
      </c>
      <c r="H11" s="6">
        <v>3676.69</v>
      </c>
      <c r="I11" s="6">
        <v>3680</v>
      </c>
      <c r="J11" s="6">
        <v>12480</v>
      </c>
      <c r="K11" s="6">
        <v>3671.72</v>
      </c>
      <c r="L11" s="6">
        <v>3659.3</v>
      </c>
      <c r="M11" s="46">
        <v>46811</v>
      </c>
      <c r="N11" s="50">
        <f t="shared" si="0"/>
        <v>98886.09</v>
      </c>
    </row>
    <row r="12" spans="1:14" ht="57.75" customHeight="1">
      <c r="A12" s="31" t="s">
        <v>183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16643.92</v>
      </c>
      <c r="L12" s="6">
        <v>0</v>
      </c>
      <c r="M12" s="46">
        <v>0</v>
      </c>
      <c r="N12" s="50">
        <f t="shared" si="0"/>
        <v>16643.92</v>
      </c>
    </row>
    <row r="13" spans="1:14" ht="43.5" customHeight="1">
      <c r="A13" s="31" t="s">
        <v>116</v>
      </c>
      <c r="B13" s="42">
        <v>2555.22</v>
      </c>
      <c r="C13" s="42">
        <v>2555.22</v>
      </c>
      <c r="D13" s="42">
        <v>2555.22</v>
      </c>
      <c r="E13" s="42">
        <v>2555.22</v>
      </c>
      <c r="F13" s="42">
        <v>2555.22</v>
      </c>
      <c r="G13" s="42">
        <v>2555.22</v>
      </c>
      <c r="H13" s="42">
        <v>2555.22</v>
      </c>
      <c r="I13" s="42">
        <v>2555.22</v>
      </c>
      <c r="J13" s="42">
        <v>2554.67</v>
      </c>
      <c r="K13" s="42">
        <v>2554.67</v>
      </c>
      <c r="L13" s="42">
        <v>2554.48</v>
      </c>
      <c r="M13" s="47">
        <v>2554.48</v>
      </c>
      <c r="N13" s="50">
        <f t="shared" si="0"/>
        <v>30660.059999999998</v>
      </c>
    </row>
    <row r="14" spans="1:14" ht="30" customHeight="1">
      <c r="A14" s="29" t="s">
        <v>181</v>
      </c>
      <c r="B14" s="42">
        <v>10973.18</v>
      </c>
      <c r="C14" s="42">
        <v>10973.18</v>
      </c>
      <c r="D14" s="42">
        <v>10973.18</v>
      </c>
      <c r="E14" s="42">
        <v>10973.18</v>
      </c>
      <c r="F14" s="42">
        <v>10973.18</v>
      </c>
      <c r="G14" s="42">
        <v>10973.18</v>
      </c>
      <c r="H14" s="42">
        <v>10973.18</v>
      </c>
      <c r="I14" s="42">
        <v>10973.18</v>
      </c>
      <c r="J14" s="42">
        <v>10970.82</v>
      </c>
      <c r="K14" s="42">
        <v>10970.82</v>
      </c>
      <c r="L14" s="42">
        <v>10970.04</v>
      </c>
      <c r="M14" s="47">
        <v>10970.04</v>
      </c>
      <c r="N14" s="50">
        <f t="shared" si="0"/>
        <v>131667.16000000003</v>
      </c>
    </row>
    <row r="15" spans="1:14" ht="29.25" customHeight="1">
      <c r="A15" s="38" t="s">
        <v>175</v>
      </c>
      <c r="B15" s="45">
        <v>14729.4</v>
      </c>
      <c r="C15" s="45">
        <v>12581.97</v>
      </c>
      <c r="D15" s="45">
        <v>13650.45</v>
      </c>
      <c r="E15" s="45">
        <v>13650.45</v>
      </c>
      <c r="F15" s="45">
        <v>13650.45</v>
      </c>
      <c r="G15" s="45">
        <v>13650.45</v>
      </c>
      <c r="H15" s="45">
        <v>13806.24</v>
      </c>
      <c r="I15" s="45">
        <v>13806.24</v>
      </c>
      <c r="J15" s="45">
        <v>13806.24</v>
      </c>
      <c r="K15" s="45">
        <v>14886.71</v>
      </c>
      <c r="L15" s="45">
        <v>12725.78</v>
      </c>
      <c r="M15" s="48">
        <v>14886.71</v>
      </c>
      <c r="N15" s="50">
        <f t="shared" si="0"/>
        <v>165831.09</v>
      </c>
    </row>
    <row r="16" spans="1:14" ht="41.25" customHeight="1" thickBot="1">
      <c r="A16" s="51" t="s">
        <v>197</v>
      </c>
      <c r="B16" s="52"/>
      <c r="C16" s="52"/>
      <c r="D16" s="52"/>
      <c r="E16" s="52"/>
      <c r="F16" s="52"/>
      <c r="G16" s="52"/>
      <c r="H16" s="52"/>
      <c r="I16" s="52"/>
      <c r="J16" s="52">
        <v>5035.01</v>
      </c>
      <c r="K16" s="52">
        <v>1586.11</v>
      </c>
      <c r="L16" s="52">
        <v>1585.99</v>
      </c>
      <c r="M16" s="53">
        <v>1585.99</v>
      </c>
      <c r="N16" s="50">
        <f t="shared" si="0"/>
        <v>9793.1</v>
      </c>
    </row>
    <row r="17" spans="1:14" ht="30.75" customHeight="1" thickBot="1">
      <c r="A17" s="54" t="s">
        <v>138</v>
      </c>
      <c r="B17" s="55">
        <f aca="true" t="shared" si="1" ref="B17:I17">SUM(B3:B15)</f>
        <v>159843.9</v>
      </c>
      <c r="C17" s="55">
        <f t="shared" si="1"/>
        <v>129048.1</v>
      </c>
      <c r="D17" s="55">
        <f t="shared" si="1"/>
        <v>284563.11000000004</v>
      </c>
      <c r="E17" s="55">
        <f t="shared" si="1"/>
        <v>113304.73</v>
      </c>
      <c r="F17" s="55">
        <f t="shared" si="1"/>
        <v>120956.02</v>
      </c>
      <c r="G17" s="55">
        <f t="shared" si="1"/>
        <v>142780.21</v>
      </c>
      <c r="H17" s="55">
        <f t="shared" si="1"/>
        <v>962733.1799999999</v>
      </c>
      <c r="I17" s="55">
        <f t="shared" si="1"/>
        <v>122701.24</v>
      </c>
      <c r="J17" s="55">
        <f>SUM(J3:J16)</f>
        <v>254172.42000000004</v>
      </c>
      <c r="K17" s="55">
        <f>SUM(K3:K16)</f>
        <v>219193.56</v>
      </c>
      <c r="L17" s="55">
        <f>SUM(L3:L16)</f>
        <v>110637.76</v>
      </c>
      <c r="M17" s="56">
        <f>SUM(M3:M16)</f>
        <v>173531.52</v>
      </c>
      <c r="N17" s="57">
        <f>SUM(B17:M17)</f>
        <v>2793465.75</v>
      </c>
    </row>
    <row r="18" ht="24.75" customHeight="1"/>
  </sheetData>
  <sheetProtection/>
  <mergeCells count="2">
    <mergeCell ref="B1:M1"/>
    <mergeCell ref="A1:A2"/>
  </mergeCells>
  <printOptions/>
  <pageMargins left="0.22" right="0.2" top="0.22" bottom="0.24" header="0.21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9"/>
  <sheetViews>
    <sheetView tabSelected="1" view="pageBreakPreview" zoomScaleSheetLayoutView="100" zoomScalePageLayoutView="0" workbookViewId="0" topLeftCell="A126">
      <selection activeCell="E132" sqref="E132"/>
    </sheetView>
  </sheetViews>
  <sheetFormatPr defaultColWidth="9.140625" defaultRowHeight="12.75"/>
  <cols>
    <col min="2" max="2" width="44.00390625" style="0" customWidth="1"/>
    <col min="3" max="3" width="13.8515625" style="0" customWidth="1"/>
    <col min="4" max="4" width="33.57421875" style="0" customWidth="1"/>
    <col min="5" max="5" width="28.00390625" style="0" customWidth="1"/>
    <col min="6" max="6" width="11.140625" style="0" customWidth="1"/>
  </cols>
  <sheetData>
    <row r="1" spans="1:5" ht="34.5" customHeight="1" thickBot="1">
      <c r="A1" s="83" t="s">
        <v>200</v>
      </c>
      <c r="B1" s="83"/>
      <c r="C1" s="83"/>
      <c r="D1" s="83"/>
      <c r="E1" s="83"/>
    </row>
    <row r="2" spans="1:5" ht="39.75" customHeight="1" thickBo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</row>
    <row r="3" spans="1:5" ht="41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142</v>
      </c>
    </row>
    <row r="4" spans="1:5" ht="31.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114</v>
      </c>
    </row>
    <row r="5" spans="1:5" ht="30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115</v>
      </c>
    </row>
    <row r="6" spans="1:5" ht="39.75" customHeight="1" thickBot="1">
      <c r="A6" s="78" t="s">
        <v>12</v>
      </c>
      <c r="B6" s="79"/>
      <c r="C6" s="79"/>
      <c r="D6" s="79"/>
      <c r="E6" s="79"/>
    </row>
    <row r="7" spans="1:5" ht="37.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6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39">
        <v>719779.98</v>
      </c>
    </row>
    <row r="9" spans="1:5" ht="36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60">
        <v>0</v>
      </c>
    </row>
    <row r="10" spans="1:5" ht="41.25" customHeight="1" thickBot="1">
      <c r="A10" s="2" t="s">
        <v>20</v>
      </c>
      <c r="B10" s="3" t="s">
        <v>203</v>
      </c>
      <c r="C10" s="1" t="s">
        <v>15</v>
      </c>
      <c r="D10" s="59" t="s">
        <v>21</v>
      </c>
      <c r="E10" s="65">
        <f>E11+E12</f>
        <v>2069827.0099999998</v>
      </c>
    </row>
    <row r="11" spans="1:5" ht="34.5" customHeight="1" thickBot="1">
      <c r="A11" s="2"/>
      <c r="B11" s="3" t="s">
        <v>204</v>
      </c>
      <c r="C11" s="1"/>
      <c r="D11" s="59"/>
      <c r="E11" s="61">
        <f>1370531.66-1785.12+685352.42-3060.35</f>
        <v>2051038.6099999999</v>
      </c>
    </row>
    <row r="12" spans="1:5" ht="36" customHeight="1" thickBot="1">
      <c r="A12" s="2"/>
      <c r="B12" s="3" t="s">
        <v>205</v>
      </c>
      <c r="C12" s="1"/>
      <c r="D12" s="59"/>
      <c r="E12" s="61">
        <f>Лист1!C32</f>
        <v>18788.4</v>
      </c>
    </row>
    <row r="13" spans="1:5" ht="39" customHeight="1" thickBot="1">
      <c r="A13" s="9" t="s">
        <v>193</v>
      </c>
      <c r="B13" s="3" t="s">
        <v>191</v>
      </c>
      <c r="C13" s="1" t="s">
        <v>15</v>
      </c>
      <c r="D13" s="3"/>
      <c r="E13" s="40">
        <f>1918.32+948.69</f>
        <v>2867.01</v>
      </c>
    </row>
    <row r="14" spans="1:5" ht="54" customHeight="1" thickBot="1">
      <c r="A14" s="9" t="s">
        <v>194</v>
      </c>
      <c r="B14" s="3" t="s">
        <v>190</v>
      </c>
      <c r="C14" s="1"/>
      <c r="D14" s="3"/>
      <c r="E14" s="40">
        <f>E15+E16+E17</f>
        <v>2066959.9999999995</v>
      </c>
    </row>
    <row r="15" spans="1:5" ht="45" customHeight="1" thickBot="1">
      <c r="A15" s="2" t="s">
        <v>22</v>
      </c>
      <c r="B15" s="4" t="s">
        <v>23</v>
      </c>
      <c r="C15" s="1" t="s">
        <v>15</v>
      </c>
      <c r="D15" s="3" t="s">
        <v>24</v>
      </c>
      <c r="E15" s="58">
        <f>685352.42+1370531.66-1785.12+E12-E16-E17-E13-3060.35</f>
        <v>1147922.3819999995</v>
      </c>
    </row>
    <row r="16" spans="1:5" ht="39.75" customHeight="1" thickBot="1">
      <c r="A16" s="2" t="s">
        <v>25</v>
      </c>
      <c r="B16" s="4" t="s">
        <v>26</v>
      </c>
      <c r="C16" s="1" t="s">
        <v>15</v>
      </c>
      <c r="D16" s="3" t="s">
        <v>27</v>
      </c>
      <c r="E16" s="58">
        <f>Лист1!D14</f>
        <v>787370.458</v>
      </c>
    </row>
    <row r="17" spans="1:5" ht="39.75" customHeight="1" thickBot="1">
      <c r="A17" s="2" t="s">
        <v>28</v>
      </c>
      <c r="B17" s="4" t="s">
        <v>29</v>
      </c>
      <c r="C17" s="1" t="s">
        <v>15</v>
      </c>
      <c r="D17" s="3" t="s">
        <v>30</v>
      </c>
      <c r="E17" s="58">
        <f>'стоимость работ по видам'!N14</f>
        <v>131667.16000000003</v>
      </c>
    </row>
    <row r="18" spans="1:5" ht="39.75" customHeight="1" thickBot="1">
      <c r="A18" s="2" t="s">
        <v>31</v>
      </c>
      <c r="B18" s="3" t="s">
        <v>32</v>
      </c>
      <c r="C18" s="1" t="s">
        <v>15</v>
      </c>
      <c r="D18" s="3" t="s">
        <v>33</v>
      </c>
      <c r="E18" s="37">
        <f>E19+E20+E21+E22+E23+E24</f>
        <v>2253772.44</v>
      </c>
    </row>
    <row r="19" spans="1:6" ht="54" customHeight="1" thickBot="1">
      <c r="A19" s="87" t="s">
        <v>34</v>
      </c>
      <c r="B19" s="35" t="s">
        <v>201</v>
      </c>
      <c r="C19" s="1" t="s">
        <v>15</v>
      </c>
      <c r="D19" s="3" t="s">
        <v>35</v>
      </c>
      <c r="E19" s="37">
        <f>962972.93+1147248.41+117007.83+3495.45</f>
        <v>2230724.62</v>
      </c>
      <c r="F19" s="32"/>
    </row>
    <row r="20" spans="1:6" ht="54" customHeight="1" thickBot="1">
      <c r="A20" s="88"/>
      <c r="B20" s="35" t="s">
        <v>202</v>
      </c>
      <c r="C20" s="1" t="s">
        <v>15</v>
      </c>
      <c r="D20" s="3" t="s">
        <v>35</v>
      </c>
      <c r="E20" s="37">
        <f>7828.5+10959.9</f>
        <v>18788.4</v>
      </c>
      <c r="F20" s="32"/>
    </row>
    <row r="21" spans="1:5" ht="52.5" customHeight="1" thickBot="1">
      <c r="A21" s="2" t="s">
        <v>36</v>
      </c>
      <c r="B21" s="35" t="s">
        <v>198</v>
      </c>
      <c r="C21" s="1" t="s">
        <v>15</v>
      </c>
      <c r="D21" s="3" t="s">
        <v>37</v>
      </c>
      <c r="E21" s="10">
        <v>0</v>
      </c>
    </row>
    <row r="22" spans="1:5" ht="26.25" customHeight="1" thickBot="1">
      <c r="A22" s="2" t="s">
        <v>38</v>
      </c>
      <c r="B22" s="35" t="s">
        <v>39</v>
      </c>
      <c r="C22" s="1" t="s">
        <v>15</v>
      </c>
      <c r="D22" s="3" t="s">
        <v>40</v>
      </c>
      <c r="E22" s="10">
        <v>0</v>
      </c>
    </row>
    <row r="23" spans="1:5" ht="39.75" customHeight="1" thickBot="1">
      <c r="A23" s="2" t="s">
        <v>41</v>
      </c>
      <c r="B23" s="35" t="s">
        <v>42</v>
      </c>
      <c r="C23" s="1" t="s">
        <v>15</v>
      </c>
      <c r="D23" s="3" t="s">
        <v>43</v>
      </c>
      <c r="E23" s="10">
        <f>2024.92+2268.53-34.03</f>
        <v>4259.420000000001</v>
      </c>
    </row>
    <row r="24" spans="1:5" ht="28.5" customHeight="1" thickBot="1">
      <c r="A24" s="2" t="s">
        <v>44</v>
      </c>
      <c r="B24" s="35" t="s">
        <v>45</v>
      </c>
      <c r="C24" s="1" t="s">
        <v>15</v>
      </c>
      <c r="D24" s="3" t="s">
        <v>46</v>
      </c>
      <c r="E24" s="3">
        <v>0</v>
      </c>
    </row>
    <row r="25" spans="1:5" ht="39.75" customHeight="1" thickBot="1">
      <c r="A25" s="2" t="s">
        <v>47</v>
      </c>
      <c r="B25" s="3" t="s">
        <v>48</v>
      </c>
      <c r="C25" s="1" t="s">
        <v>15</v>
      </c>
      <c r="D25" s="3" t="s">
        <v>48</v>
      </c>
      <c r="E25" s="10">
        <f>E18</f>
        <v>2253772.44</v>
      </c>
    </row>
    <row r="26" spans="1:5" ht="39.75" customHeight="1" thickBot="1">
      <c r="A26" s="2" t="s">
        <v>49</v>
      </c>
      <c r="B26" s="3" t="s">
        <v>50</v>
      </c>
      <c r="C26" s="1" t="s">
        <v>15</v>
      </c>
      <c r="D26" s="3" t="s">
        <v>50</v>
      </c>
      <c r="E26" s="3">
        <v>0</v>
      </c>
    </row>
    <row r="27" spans="1:5" ht="39.75" customHeight="1" thickBot="1">
      <c r="A27" s="2" t="s">
        <v>51</v>
      </c>
      <c r="B27" s="3" t="s">
        <v>52</v>
      </c>
      <c r="C27" s="1" t="s">
        <v>15</v>
      </c>
      <c r="D27" s="3" t="s">
        <v>52</v>
      </c>
      <c r="E27" s="60">
        <v>0</v>
      </c>
    </row>
    <row r="28" spans="1:5" ht="39.75" customHeight="1" thickBot="1">
      <c r="A28" s="2" t="s">
        <v>53</v>
      </c>
      <c r="B28" s="3" t="s">
        <v>54</v>
      </c>
      <c r="C28" s="1" t="s">
        <v>15</v>
      </c>
      <c r="D28" s="3" t="s">
        <v>54</v>
      </c>
      <c r="E28" s="36">
        <f>E8+E14+E21+E22+E23+E24-E46</f>
        <v>-2466.350000000559</v>
      </c>
    </row>
    <row r="29" spans="1:5" ht="66.75" customHeight="1" thickBot="1">
      <c r="A29" s="62" t="s">
        <v>211</v>
      </c>
      <c r="B29" s="63" t="s">
        <v>212</v>
      </c>
      <c r="C29" s="1" t="s">
        <v>15</v>
      </c>
      <c r="D29" s="63" t="s">
        <v>212</v>
      </c>
      <c r="E29" s="64">
        <v>237604.23</v>
      </c>
    </row>
    <row r="30" spans="1:5" ht="39.75" customHeight="1" thickBot="1">
      <c r="A30" s="78" t="s">
        <v>55</v>
      </c>
      <c r="B30" s="79"/>
      <c r="C30" s="79"/>
      <c r="D30" s="79"/>
      <c r="E30" s="79"/>
    </row>
    <row r="31" spans="1:7" ht="39.75" customHeight="1" thickBot="1">
      <c r="A31" s="2" t="s">
        <v>56</v>
      </c>
      <c r="B31" s="84" t="s">
        <v>57</v>
      </c>
      <c r="C31" s="85"/>
      <c r="D31" s="86"/>
      <c r="E31" s="26" t="s">
        <v>59</v>
      </c>
      <c r="F31" s="27"/>
      <c r="G31" s="27"/>
    </row>
    <row r="32" spans="1:5" ht="39.75" customHeight="1" thickBot="1">
      <c r="A32" s="9" t="s">
        <v>143</v>
      </c>
      <c r="B32" s="75" t="s">
        <v>173</v>
      </c>
      <c r="C32" s="76"/>
      <c r="D32" s="77"/>
      <c r="E32" s="14">
        <f>'стоимость работ по видам'!N3</f>
        <v>1455928.6999999997</v>
      </c>
    </row>
    <row r="33" spans="1:5" ht="39.75" customHeight="1" thickBot="1">
      <c r="A33" s="9" t="s">
        <v>144</v>
      </c>
      <c r="B33" s="69" t="s">
        <v>120</v>
      </c>
      <c r="C33" s="70"/>
      <c r="D33" s="71"/>
      <c r="E33" s="3">
        <f>'стоимость работ по видам'!N4</f>
        <v>113796.32</v>
      </c>
    </row>
    <row r="34" spans="1:5" ht="39.75" customHeight="1" thickBot="1">
      <c r="A34" s="9" t="s">
        <v>206</v>
      </c>
      <c r="B34" s="69" t="s">
        <v>174</v>
      </c>
      <c r="C34" s="70"/>
      <c r="D34" s="71"/>
      <c r="E34" s="3">
        <f>'стоимость работ по видам'!N5</f>
        <v>369001.42</v>
      </c>
    </row>
    <row r="35" spans="1:5" ht="39.75" customHeight="1" thickBot="1">
      <c r="A35" s="9" t="s">
        <v>145</v>
      </c>
      <c r="B35" s="69" t="s">
        <v>177</v>
      </c>
      <c r="C35" s="70"/>
      <c r="D35" s="71"/>
      <c r="E35" s="3">
        <f>'стоимость работ по видам'!N6</f>
        <v>109612.64</v>
      </c>
    </row>
    <row r="36" spans="1:5" ht="39.75" customHeight="1" thickBot="1">
      <c r="A36" s="9" t="s">
        <v>146</v>
      </c>
      <c r="B36" s="69" t="s">
        <v>122</v>
      </c>
      <c r="C36" s="70"/>
      <c r="D36" s="71"/>
      <c r="E36" s="3">
        <f>'стоимость работ по видам'!N7</f>
        <v>205837.5</v>
      </c>
    </row>
    <row r="37" spans="1:5" ht="39.75" customHeight="1" thickBot="1">
      <c r="A37" s="9" t="s">
        <v>147</v>
      </c>
      <c r="B37" s="69" t="s">
        <v>119</v>
      </c>
      <c r="C37" s="70"/>
      <c r="D37" s="71"/>
      <c r="E37" s="3">
        <f>'стоимость работ по видам'!N8</f>
        <v>21550</v>
      </c>
    </row>
    <row r="38" spans="1:5" ht="39.75" customHeight="1" thickBot="1">
      <c r="A38" s="9" t="s">
        <v>148</v>
      </c>
      <c r="B38" s="69" t="s">
        <v>153</v>
      </c>
      <c r="C38" s="70"/>
      <c r="D38" s="71"/>
      <c r="E38" s="3">
        <f>'стоимость работ по видам'!N9</f>
        <v>17525.79</v>
      </c>
    </row>
    <row r="39" spans="1:5" ht="39.75" customHeight="1" thickBot="1">
      <c r="A39" s="9" t="s">
        <v>149</v>
      </c>
      <c r="B39" s="69" t="s">
        <v>118</v>
      </c>
      <c r="C39" s="70"/>
      <c r="D39" s="71"/>
      <c r="E39" s="3">
        <f>'стоимость работ по видам'!N10</f>
        <v>46731.95999999999</v>
      </c>
    </row>
    <row r="40" spans="1:5" ht="39.75" customHeight="1" thickBot="1">
      <c r="A40" s="9" t="s">
        <v>150</v>
      </c>
      <c r="B40" s="69" t="s">
        <v>182</v>
      </c>
      <c r="C40" s="70"/>
      <c r="D40" s="71"/>
      <c r="E40" s="3">
        <f>'стоимость работ по видам'!N11</f>
        <v>98886.09</v>
      </c>
    </row>
    <row r="41" spans="1:5" ht="39.75" customHeight="1" thickBot="1">
      <c r="A41" s="9" t="s">
        <v>151</v>
      </c>
      <c r="B41" s="75" t="s">
        <v>117</v>
      </c>
      <c r="C41" s="76"/>
      <c r="D41" s="77"/>
      <c r="E41" s="3">
        <f>'стоимость работ по видам'!N12</f>
        <v>16643.92</v>
      </c>
    </row>
    <row r="42" spans="1:5" ht="39.75" customHeight="1" thickBot="1">
      <c r="A42" s="9" t="s">
        <v>152</v>
      </c>
      <c r="B42" s="75" t="s">
        <v>116</v>
      </c>
      <c r="C42" s="76"/>
      <c r="D42" s="77"/>
      <c r="E42" s="3">
        <f>'стоимость работ по видам'!N13</f>
        <v>30660.059999999998</v>
      </c>
    </row>
    <row r="43" spans="1:5" ht="29.25" customHeight="1" thickBot="1">
      <c r="A43" s="9" t="s">
        <v>185</v>
      </c>
      <c r="B43" s="75" t="s">
        <v>121</v>
      </c>
      <c r="C43" s="76"/>
      <c r="D43" s="77"/>
      <c r="E43" s="3">
        <f>'стоимость работ по видам'!N14</f>
        <v>131667.16000000003</v>
      </c>
    </row>
    <row r="44" spans="1:5" ht="32.25" customHeight="1" thickBot="1">
      <c r="A44" s="9" t="s">
        <v>186</v>
      </c>
      <c r="B44" s="75" t="s">
        <v>175</v>
      </c>
      <c r="C44" s="76"/>
      <c r="D44" s="77"/>
      <c r="E44" s="3">
        <f>'стоимость работ по видам'!N15</f>
        <v>165831.09</v>
      </c>
    </row>
    <row r="45" spans="1:5" ht="45.75" customHeight="1" thickBot="1">
      <c r="A45" s="9" t="s">
        <v>199</v>
      </c>
      <c r="B45" s="75" t="s">
        <v>207</v>
      </c>
      <c r="C45" s="76"/>
      <c r="D45" s="77"/>
      <c r="E45" s="3">
        <f>'стоимость работ по видам'!N16</f>
        <v>9793.1</v>
      </c>
    </row>
    <row r="46" spans="1:5" ht="39.75" customHeight="1" thickBot="1">
      <c r="A46" s="2" t="s">
        <v>58</v>
      </c>
      <c r="B46" s="89" t="s">
        <v>59</v>
      </c>
      <c r="C46" s="90"/>
      <c r="D46" s="91"/>
      <c r="E46" s="17">
        <f>'стоимость работ по видам'!N17</f>
        <v>2793465.75</v>
      </c>
    </row>
    <row r="47" spans="1:6" ht="32.25" customHeight="1" thickBot="1">
      <c r="A47" s="15" t="s">
        <v>60</v>
      </c>
      <c r="B47" s="72" t="s">
        <v>61</v>
      </c>
      <c r="C47" s="73"/>
      <c r="D47" s="74"/>
      <c r="E47" s="16"/>
      <c r="F47" s="11"/>
    </row>
    <row r="48" spans="1:6" ht="31.5" customHeight="1" thickBot="1">
      <c r="A48" s="80" t="s">
        <v>154</v>
      </c>
      <c r="B48" s="75" t="str">
        <f>B32</f>
        <v>Работы по текущему ремонту инженерных систем и оборудования  и вывозу КГО</v>
      </c>
      <c r="C48" s="76"/>
      <c r="D48" s="77"/>
      <c r="E48" s="22"/>
      <c r="F48" s="11"/>
    </row>
    <row r="49" spans="1:6" ht="52.5" customHeight="1" thickBot="1">
      <c r="A49" s="81"/>
      <c r="B49" s="10" t="s">
        <v>62</v>
      </c>
      <c r="C49" s="18"/>
      <c r="D49" s="25" t="s">
        <v>62</v>
      </c>
      <c r="E49" s="23" t="s">
        <v>188</v>
      </c>
      <c r="F49" s="11"/>
    </row>
    <row r="50" spans="1:6" ht="31.5" customHeight="1" thickBot="1">
      <c r="A50" s="81"/>
      <c r="B50" s="3" t="s">
        <v>2</v>
      </c>
      <c r="C50" s="1" t="s">
        <v>7</v>
      </c>
      <c r="D50" s="3" t="s">
        <v>2</v>
      </c>
      <c r="E50" s="3" t="s">
        <v>155</v>
      </c>
      <c r="F50" s="11"/>
    </row>
    <row r="51" spans="1:6" ht="31.5" customHeight="1" thickBot="1">
      <c r="A51" s="82"/>
      <c r="B51" s="3" t="s">
        <v>63</v>
      </c>
      <c r="C51" s="1" t="s">
        <v>15</v>
      </c>
      <c r="D51" s="3" t="s">
        <v>63</v>
      </c>
      <c r="E51" s="3">
        <v>9.41</v>
      </c>
      <c r="F51" s="11"/>
    </row>
    <row r="52" spans="1:6" ht="27.75" customHeight="1" thickBot="1">
      <c r="A52" s="80" t="s">
        <v>171</v>
      </c>
      <c r="B52" s="69" t="s">
        <v>120</v>
      </c>
      <c r="C52" s="70"/>
      <c r="D52" s="71"/>
      <c r="E52" s="19"/>
      <c r="F52" s="11"/>
    </row>
    <row r="53" spans="1:6" ht="43.5" customHeight="1" thickBot="1">
      <c r="A53" s="81"/>
      <c r="B53" s="10" t="s">
        <v>62</v>
      </c>
      <c r="C53" s="18"/>
      <c r="D53" s="25" t="s">
        <v>62</v>
      </c>
      <c r="E53" s="24" t="s">
        <v>214</v>
      </c>
      <c r="F53" s="11"/>
    </row>
    <row r="54" spans="1:6" ht="27.75" customHeight="1" thickBot="1">
      <c r="A54" s="81"/>
      <c r="B54" s="10" t="s">
        <v>2</v>
      </c>
      <c r="C54" s="20" t="s">
        <v>7</v>
      </c>
      <c r="D54" s="10" t="s">
        <v>2</v>
      </c>
      <c r="E54" s="2" t="s">
        <v>155</v>
      </c>
      <c r="F54" s="11"/>
    </row>
    <row r="55" spans="1:6" ht="27.75" customHeight="1" thickBot="1">
      <c r="A55" s="82"/>
      <c r="B55" s="10" t="s">
        <v>63</v>
      </c>
      <c r="C55" s="20" t="s">
        <v>15</v>
      </c>
      <c r="D55" s="10" t="s">
        <v>63</v>
      </c>
      <c r="E55" s="3">
        <v>1.36</v>
      </c>
      <c r="F55" s="11"/>
    </row>
    <row r="56" spans="1:6" ht="40.5" customHeight="1" thickBot="1">
      <c r="A56" s="80" t="s">
        <v>156</v>
      </c>
      <c r="B56" s="69" t="str">
        <f>B34</f>
        <v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v>
      </c>
      <c r="C56" s="70"/>
      <c r="D56" s="71"/>
      <c r="E56" s="22"/>
      <c r="F56" s="11"/>
    </row>
    <row r="57" spans="1:6" ht="27.75" customHeight="1" thickBot="1">
      <c r="A57" s="81"/>
      <c r="B57" s="10" t="s">
        <v>62</v>
      </c>
      <c r="C57" s="18"/>
      <c r="D57" s="25" t="s">
        <v>62</v>
      </c>
      <c r="E57" s="24" t="s">
        <v>165</v>
      </c>
      <c r="F57" s="11"/>
    </row>
    <row r="58" spans="1:6" ht="27.75" customHeight="1" thickBot="1">
      <c r="A58" s="81"/>
      <c r="B58" s="3" t="s">
        <v>2</v>
      </c>
      <c r="C58" s="1" t="s">
        <v>7</v>
      </c>
      <c r="D58" s="3" t="s">
        <v>2</v>
      </c>
      <c r="E58" s="2" t="s">
        <v>155</v>
      </c>
      <c r="F58" s="11"/>
    </row>
    <row r="59" spans="1:6" ht="27.75" customHeight="1" thickBot="1">
      <c r="A59" s="82"/>
      <c r="B59" s="3" t="s">
        <v>63</v>
      </c>
      <c r="C59" s="1" t="s">
        <v>15</v>
      </c>
      <c r="D59" s="3" t="s">
        <v>63</v>
      </c>
      <c r="E59" s="3">
        <v>4.41</v>
      </c>
      <c r="F59" s="11"/>
    </row>
    <row r="60" spans="1:6" ht="27.75" customHeight="1" thickBot="1">
      <c r="A60" s="80" t="s">
        <v>157</v>
      </c>
      <c r="B60" s="69" t="str">
        <f>B35</f>
        <v>Обслуживание мусоропроводов </v>
      </c>
      <c r="C60" s="70"/>
      <c r="D60" s="71"/>
      <c r="E60" s="22"/>
      <c r="F60" s="11"/>
    </row>
    <row r="61" spans="1:6" ht="34.5" customHeight="1" thickBot="1">
      <c r="A61" s="81"/>
      <c r="B61" s="10" t="s">
        <v>62</v>
      </c>
      <c r="C61" s="18"/>
      <c r="D61" s="25" t="s">
        <v>62</v>
      </c>
      <c r="E61" s="33" t="s">
        <v>208</v>
      </c>
      <c r="F61" s="11"/>
    </row>
    <row r="62" spans="1:6" ht="27.75" customHeight="1" thickBot="1">
      <c r="A62" s="81"/>
      <c r="B62" s="3" t="s">
        <v>2</v>
      </c>
      <c r="C62" s="1" t="s">
        <v>7</v>
      </c>
      <c r="D62" s="3" t="s">
        <v>2</v>
      </c>
      <c r="E62" s="2" t="s">
        <v>155</v>
      </c>
      <c r="F62" s="11"/>
    </row>
    <row r="63" spans="1:6" ht="27.75" customHeight="1" thickBot="1">
      <c r="A63" s="82"/>
      <c r="B63" s="3" t="s">
        <v>63</v>
      </c>
      <c r="C63" s="1" t="s">
        <v>15</v>
      </c>
      <c r="D63" s="3" t="s">
        <v>63</v>
      </c>
      <c r="E63" s="3">
        <v>1.31</v>
      </c>
      <c r="F63" s="11"/>
    </row>
    <row r="64" spans="1:6" ht="27.75" customHeight="1" thickBot="1">
      <c r="A64" s="80" t="s">
        <v>158</v>
      </c>
      <c r="B64" s="69" t="s">
        <v>122</v>
      </c>
      <c r="C64" s="70"/>
      <c r="D64" s="71"/>
      <c r="E64" s="22"/>
      <c r="F64" s="11"/>
    </row>
    <row r="65" spans="1:6" ht="33" customHeight="1" thickBot="1">
      <c r="A65" s="81"/>
      <c r="B65" s="10" t="s">
        <v>62</v>
      </c>
      <c r="C65" s="18"/>
      <c r="D65" s="25" t="s">
        <v>62</v>
      </c>
      <c r="E65" s="24" t="s">
        <v>165</v>
      </c>
      <c r="F65" s="11"/>
    </row>
    <row r="66" spans="1:6" ht="27.75" customHeight="1" thickBot="1">
      <c r="A66" s="81"/>
      <c r="B66" s="3" t="s">
        <v>2</v>
      </c>
      <c r="C66" s="1" t="s">
        <v>7</v>
      </c>
      <c r="D66" s="3" t="s">
        <v>2</v>
      </c>
      <c r="E66" s="2" t="s">
        <v>155</v>
      </c>
      <c r="F66" s="11"/>
    </row>
    <row r="67" spans="1:6" ht="27.75" customHeight="1" thickBot="1">
      <c r="A67" s="82"/>
      <c r="B67" s="3" t="s">
        <v>63</v>
      </c>
      <c r="C67" s="1" t="s">
        <v>15</v>
      </c>
      <c r="D67" s="3" t="s">
        <v>63</v>
      </c>
      <c r="E67" s="3">
        <v>2.46</v>
      </c>
      <c r="F67" s="11"/>
    </row>
    <row r="68" spans="1:6" ht="27.75" customHeight="1" thickBot="1">
      <c r="A68" s="80" t="s">
        <v>159</v>
      </c>
      <c r="B68" s="69" t="s">
        <v>119</v>
      </c>
      <c r="C68" s="70"/>
      <c r="D68" s="71"/>
      <c r="E68" s="12"/>
      <c r="F68" s="11"/>
    </row>
    <row r="69" spans="1:6" ht="49.5" customHeight="1" thickBot="1">
      <c r="A69" s="81"/>
      <c r="B69" s="10" t="s">
        <v>62</v>
      </c>
      <c r="C69" s="18"/>
      <c r="D69" s="25" t="s">
        <v>62</v>
      </c>
      <c r="E69" s="24" t="s">
        <v>209</v>
      </c>
      <c r="F69" s="11"/>
    </row>
    <row r="70" spans="1:6" ht="27.75" customHeight="1" thickBot="1">
      <c r="A70" s="81"/>
      <c r="B70" s="3" t="s">
        <v>2</v>
      </c>
      <c r="C70" s="1" t="s">
        <v>7</v>
      </c>
      <c r="D70" s="3" t="s">
        <v>2</v>
      </c>
      <c r="E70" s="2" t="s">
        <v>155</v>
      </c>
      <c r="F70" s="11"/>
    </row>
    <row r="71" spans="1:6" ht="27.75" customHeight="1" thickBot="1">
      <c r="A71" s="82"/>
      <c r="B71" s="3" t="s">
        <v>63</v>
      </c>
      <c r="C71" s="1" t="s">
        <v>15</v>
      </c>
      <c r="D71" s="3" t="s">
        <v>63</v>
      </c>
      <c r="E71" s="3">
        <v>0.21</v>
      </c>
      <c r="F71" s="11"/>
    </row>
    <row r="72" spans="1:6" ht="27.75" customHeight="1" thickBot="1">
      <c r="A72" s="80" t="s">
        <v>160</v>
      </c>
      <c r="B72" s="69" t="s">
        <v>167</v>
      </c>
      <c r="C72" s="70"/>
      <c r="D72" s="71"/>
      <c r="E72" s="12"/>
      <c r="F72" s="11"/>
    </row>
    <row r="73" spans="1:6" ht="44.25" customHeight="1" thickBot="1">
      <c r="A73" s="81"/>
      <c r="B73" s="10" t="s">
        <v>62</v>
      </c>
      <c r="C73" s="18"/>
      <c r="D73" s="25" t="s">
        <v>62</v>
      </c>
      <c r="E73" s="24" t="s">
        <v>166</v>
      </c>
      <c r="F73" s="11"/>
    </row>
    <row r="74" spans="1:6" ht="27.75" customHeight="1" thickBot="1">
      <c r="A74" s="81"/>
      <c r="B74" s="3" t="s">
        <v>2</v>
      </c>
      <c r="C74" s="1" t="s">
        <v>7</v>
      </c>
      <c r="D74" s="3" t="s">
        <v>2</v>
      </c>
      <c r="E74" s="2" t="s">
        <v>155</v>
      </c>
      <c r="F74" s="11"/>
    </row>
    <row r="75" spans="1:6" ht="27.75" customHeight="1" thickBot="1">
      <c r="A75" s="82"/>
      <c r="B75" s="3" t="s">
        <v>63</v>
      </c>
      <c r="C75" s="1" t="s">
        <v>15</v>
      </c>
      <c r="D75" s="3" t="s">
        <v>63</v>
      </c>
      <c r="E75" s="3">
        <v>0.17</v>
      </c>
      <c r="F75" s="11"/>
    </row>
    <row r="76" spans="1:6" ht="39.75" customHeight="1" thickBot="1">
      <c r="A76" s="80" t="s">
        <v>161</v>
      </c>
      <c r="B76" s="95" t="s">
        <v>187</v>
      </c>
      <c r="C76" s="96"/>
      <c r="D76" s="96"/>
      <c r="E76" s="22"/>
      <c r="F76" s="11"/>
    </row>
    <row r="77" spans="1:6" ht="47.25" customHeight="1" thickBot="1">
      <c r="A77" s="81"/>
      <c r="B77" s="10" t="s">
        <v>62</v>
      </c>
      <c r="C77" s="18"/>
      <c r="D77" s="25" t="s">
        <v>62</v>
      </c>
      <c r="E77" s="21" t="s">
        <v>168</v>
      </c>
      <c r="F77" s="11"/>
    </row>
    <row r="78" spans="1:6" ht="31.5" customHeight="1" thickBot="1">
      <c r="A78" s="81"/>
      <c r="B78" s="3" t="s">
        <v>2</v>
      </c>
      <c r="C78" s="1" t="s">
        <v>7</v>
      </c>
      <c r="D78" s="3" t="s">
        <v>2</v>
      </c>
      <c r="E78" s="2" t="s">
        <v>155</v>
      </c>
      <c r="F78" s="11"/>
    </row>
    <row r="79" spans="1:6" ht="38.25" customHeight="1" thickBot="1">
      <c r="A79" s="82"/>
      <c r="B79" s="3" t="s">
        <v>63</v>
      </c>
      <c r="C79" s="1" t="s">
        <v>15</v>
      </c>
      <c r="D79" s="3" t="s">
        <v>63</v>
      </c>
      <c r="E79" s="3">
        <v>0.56</v>
      </c>
      <c r="F79" s="11"/>
    </row>
    <row r="80" spans="1:6" ht="27.75" customHeight="1" thickBot="1">
      <c r="A80" s="80" t="s">
        <v>162</v>
      </c>
      <c r="B80" s="75" t="s">
        <v>117</v>
      </c>
      <c r="C80" s="76"/>
      <c r="D80" s="77"/>
      <c r="E80" s="19"/>
      <c r="F80" s="11"/>
    </row>
    <row r="81" spans="1:6" ht="41.25" customHeight="1" thickBot="1">
      <c r="A81" s="81"/>
      <c r="B81" s="10" t="s">
        <v>62</v>
      </c>
      <c r="C81" s="18"/>
      <c r="D81" s="25" t="s">
        <v>62</v>
      </c>
      <c r="E81" s="23" t="s">
        <v>169</v>
      </c>
      <c r="F81" s="11"/>
    </row>
    <row r="82" spans="1:6" ht="27.75" customHeight="1" thickBot="1">
      <c r="A82" s="81"/>
      <c r="B82" s="3" t="s">
        <v>2</v>
      </c>
      <c r="C82" s="1" t="s">
        <v>7</v>
      </c>
      <c r="D82" s="3" t="s">
        <v>2</v>
      </c>
      <c r="E82" s="2" t="s">
        <v>155</v>
      </c>
      <c r="F82" s="11"/>
    </row>
    <row r="83" spans="1:6" ht="27.75" customHeight="1" thickBot="1">
      <c r="A83" s="82"/>
      <c r="B83" s="3" t="s">
        <v>63</v>
      </c>
      <c r="C83" s="1" t="s">
        <v>15</v>
      </c>
      <c r="D83" s="3" t="s">
        <v>63</v>
      </c>
      <c r="E83" s="3">
        <v>0.25</v>
      </c>
      <c r="F83" s="11"/>
    </row>
    <row r="84" spans="1:6" ht="27.75" customHeight="1" thickBot="1">
      <c r="A84" s="80" t="s">
        <v>163</v>
      </c>
      <c r="B84" s="75" t="s">
        <v>116</v>
      </c>
      <c r="C84" s="76"/>
      <c r="D84" s="77"/>
      <c r="E84" s="13"/>
      <c r="F84" s="11"/>
    </row>
    <row r="85" spans="1:6" ht="39.75" customHeight="1" thickBot="1">
      <c r="A85" s="81"/>
      <c r="B85" s="10" t="s">
        <v>62</v>
      </c>
      <c r="C85" s="18"/>
      <c r="D85" s="25" t="s">
        <v>62</v>
      </c>
      <c r="E85" s="23" t="s">
        <v>170</v>
      </c>
      <c r="F85" s="11"/>
    </row>
    <row r="86" spans="1:6" ht="27.75" customHeight="1" thickBot="1">
      <c r="A86" s="81"/>
      <c r="B86" s="3" t="s">
        <v>2</v>
      </c>
      <c r="C86" s="1" t="s">
        <v>7</v>
      </c>
      <c r="D86" s="3" t="s">
        <v>2</v>
      </c>
      <c r="E86" s="2" t="s">
        <v>155</v>
      </c>
      <c r="F86" s="11"/>
    </row>
    <row r="87" spans="1:6" ht="27.75" customHeight="1" thickBot="1">
      <c r="A87" s="82"/>
      <c r="B87" s="3" t="s">
        <v>63</v>
      </c>
      <c r="C87" s="1" t="s">
        <v>15</v>
      </c>
      <c r="D87" s="3" t="s">
        <v>63</v>
      </c>
      <c r="E87" s="3">
        <v>0.37</v>
      </c>
      <c r="F87" s="11"/>
    </row>
    <row r="88" spans="1:6" ht="27.75" customHeight="1" thickBot="1">
      <c r="A88" s="80" t="s">
        <v>164</v>
      </c>
      <c r="B88" s="75" t="s">
        <v>121</v>
      </c>
      <c r="C88" s="76"/>
      <c r="D88" s="77"/>
      <c r="E88" s="13"/>
      <c r="F88" s="11"/>
    </row>
    <row r="89" spans="1:6" ht="38.25" customHeight="1" thickBot="1">
      <c r="A89" s="81"/>
      <c r="B89" s="10" t="s">
        <v>62</v>
      </c>
      <c r="C89" s="18"/>
      <c r="D89" s="25" t="s">
        <v>62</v>
      </c>
      <c r="E89" s="23" t="s">
        <v>170</v>
      </c>
      <c r="F89" s="11"/>
    </row>
    <row r="90" spans="1:6" ht="27.75" customHeight="1" thickBot="1">
      <c r="A90" s="81"/>
      <c r="B90" s="3" t="s">
        <v>2</v>
      </c>
      <c r="C90" s="1" t="s">
        <v>7</v>
      </c>
      <c r="D90" s="3" t="s">
        <v>2</v>
      </c>
      <c r="E90" s="2" t="s">
        <v>155</v>
      </c>
      <c r="F90" s="11"/>
    </row>
    <row r="91" spans="1:6" ht="27.75" customHeight="1" thickBot="1">
      <c r="A91" s="82"/>
      <c r="B91" s="3" t="s">
        <v>63</v>
      </c>
      <c r="C91" s="1" t="s">
        <v>15</v>
      </c>
      <c r="D91" s="3" t="s">
        <v>63</v>
      </c>
      <c r="E91" s="3">
        <v>1.57</v>
      </c>
      <c r="F91" s="11"/>
    </row>
    <row r="92" spans="1:6" ht="27.75" customHeight="1" thickBot="1">
      <c r="A92" s="80" t="s">
        <v>195</v>
      </c>
      <c r="B92" s="75" t="s">
        <v>189</v>
      </c>
      <c r="C92" s="76"/>
      <c r="D92" s="77"/>
      <c r="E92" s="12"/>
      <c r="F92" s="11"/>
    </row>
    <row r="93" spans="1:6" ht="62.25" customHeight="1" thickBot="1">
      <c r="A93" s="81"/>
      <c r="B93" s="10" t="s">
        <v>62</v>
      </c>
      <c r="C93" s="18"/>
      <c r="D93" s="25" t="s">
        <v>62</v>
      </c>
      <c r="E93" s="23" t="s">
        <v>210</v>
      </c>
      <c r="F93" s="11"/>
    </row>
    <row r="94" spans="1:6" ht="27.75" customHeight="1" thickBot="1">
      <c r="A94" s="81"/>
      <c r="B94" s="3" t="s">
        <v>2</v>
      </c>
      <c r="C94" s="1" t="s">
        <v>7</v>
      </c>
      <c r="D94" s="3" t="s">
        <v>2</v>
      </c>
      <c r="E94" s="2" t="s">
        <v>155</v>
      </c>
      <c r="F94" s="11"/>
    </row>
    <row r="95" spans="1:6" ht="27.75" customHeight="1" thickBot="1">
      <c r="A95" s="82"/>
      <c r="B95" s="3" t="s">
        <v>63</v>
      </c>
      <c r="C95" s="1" t="s">
        <v>15</v>
      </c>
      <c r="D95" s="3" t="s">
        <v>63</v>
      </c>
      <c r="E95" s="3">
        <v>0.67</v>
      </c>
      <c r="F95" s="11"/>
    </row>
    <row r="96" spans="1:6" ht="27.75" customHeight="1" thickBot="1">
      <c r="A96" s="80" t="s">
        <v>196</v>
      </c>
      <c r="B96" s="75" t="s">
        <v>175</v>
      </c>
      <c r="C96" s="76"/>
      <c r="D96" s="77"/>
      <c r="E96" s="12"/>
      <c r="F96" s="11"/>
    </row>
    <row r="97" spans="1:6" ht="40.5" customHeight="1" thickBot="1">
      <c r="A97" s="81"/>
      <c r="B97" s="10" t="s">
        <v>62</v>
      </c>
      <c r="C97" s="18"/>
      <c r="D97" s="25" t="s">
        <v>62</v>
      </c>
      <c r="E97" s="23" t="s">
        <v>166</v>
      </c>
      <c r="F97" s="11"/>
    </row>
    <row r="98" spans="1:5" ht="39.75" customHeight="1" thickBot="1">
      <c r="A98" s="81"/>
      <c r="B98" s="3" t="s">
        <v>2</v>
      </c>
      <c r="C98" s="1" t="s">
        <v>7</v>
      </c>
      <c r="D98" s="3" t="s">
        <v>2</v>
      </c>
      <c r="E98" s="3" t="s">
        <v>155</v>
      </c>
    </row>
    <row r="99" spans="1:6" ht="39.75" customHeight="1" thickBot="1">
      <c r="A99" s="82"/>
      <c r="B99" s="3" t="s">
        <v>63</v>
      </c>
      <c r="C99" s="1" t="s">
        <v>15</v>
      </c>
      <c r="D99" s="3" t="s">
        <v>63</v>
      </c>
      <c r="E99" s="3">
        <v>2.06</v>
      </c>
      <c r="F99">
        <f>E51+E55+E59+E63+E67+E71+E75+E79+E83+E87+E91+E95+E99</f>
        <v>24.810000000000002</v>
      </c>
    </row>
    <row r="100" spans="1:5" ht="39.75" customHeight="1" thickBot="1">
      <c r="A100" s="92" t="s">
        <v>64</v>
      </c>
      <c r="B100" s="93"/>
      <c r="C100" s="93"/>
      <c r="D100" s="93"/>
      <c r="E100" s="93"/>
    </row>
    <row r="101" spans="1:5" ht="39.75" customHeight="1" thickBot="1">
      <c r="A101" s="2" t="s">
        <v>65</v>
      </c>
      <c r="B101" s="3" t="s">
        <v>66</v>
      </c>
      <c r="C101" s="1" t="s">
        <v>67</v>
      </c>
      <c r="D101" s="3" t="s">
        <v>66</v>
      </c>
      <c r="E101" s="3">
        <v>0</v>
      </c>
    </row>
    <row r="102" spans="1:5" ht="39.75" customHeight="1" thickBot="1">
      <c r="A102" s="2" t="s">
        <v>68</v>
      </c>
      <c r="B102" s="3" t="s">
        <v>69</v>
      </c>
      <c r="C102" s="1" t="s">
        <v>67</v>
      </c>
      <c r="D102" s="3" t="s">
        <v>69</v>
      </c>
      <c r="E102" s="3">
        <v>0</v>
      </c>
    </row>
    <row r="103" spans="1:5" ht="39.75" customHeight="1" thickBot="1">
      <c r="A103" s="2" t="s">
        <v>70</v>
      </c>
      <c r="B103" s="3" t="s">
        <v>71</v>
      </c>
      <c r="C103" s="1" t="s">
        <v>67</v>
      </c>
      <c r="D103" s="3" t="s">
        <v>71</v>
      </c>
      <c r="E103" s="3">
        <v>0</v>
      </c>
    </row>
    <row r="104" spans="1:5" ht="39.75" customHeight="1" thickBot="1">
      <c r="A104" s="2" t="s">
        <v>72</v>
      </c>
      <c r="B104" s="3" t="s">
        <v>73</v>
      </c>
      <c r="C104" s="1" t="s">
        <v>15</v>
      </c>
      <c r="D104" s="3" t="s">
        <v>73</v>
      </c>
      <c r="E104" s="3">
        <v>0</v>
      </c>
    </row>
    <row r="105" spans="1:5" ht="27.75" customHeight="1" thickBot="1">
      <c r="A105" s="92" t="s">
        <v>74</v>
      </c>
      <c r="B105" s="93"/>
      <c r="C105" s="93"/>
      <c r="D105" s="93"/>
      <c r="E105" s="93"/>
    </row>
    <row r="106" spans="1:5" ht="51.75" customHeight="1" thickBot="1">
      <c r="A106" s="2" t="s">
        <v>75</v>
      </c>
      <c r="B106" s="3" t="s">
        <v>14</v>
      </c>
      <c r="C106" s="1" t="s">
        <v>15</v>
      </c>
      <c r="D106" s="3" t="s">
        <v>14</v>
      </c>
      <c r="E106" s="34" t="s">
        <v>192</v>
      </c>
    </row>
    <row r="107" spans="1:5" ht="52.5" customHeight="1" thickBot="1">
      <c r="A107" s="2" t="s">
        <v>76</v>
      </c>
      <c r="B107" s="3" t="s">
        <v>17</v>
      </c>
      <c r="C107" s="1" t="s">
        <v>15</v>
      </c>
      <c r="D107" s="3" t="s">
        <v>17</v>
      </c>
      <c r="E107" s="34" t="s">
        <v>192</v>
      </c>
    </row>
    <row r="108" spans="1:5" ht="60.75" customHeight="1" thickBot="1">
      <c r="A108" s="2" t="s">
        <v>77</v>
      </c>
      <c r="B108" s="3" t="s">
        <v>19</v>
      </c>
      <c r="C108" s="1" t="s">
        <v>15</v>
      </c>
      <c r="D108" s="3" t="s">
        <v>19</v>
      </c>
      <c r="E108" s="34" t="s">
        <v>192</v>
      </c>
    </row>
    <row r="109" spans="1:5" ht="54" customHeight="1" thickBot="1">
      <c r="A109" s="2" t="s">
        <v>78</v>
      </c>
      <c r="B109" s="3" t="s">
        <v>50</v>
      </c>
      <c r="C109" s="1" t="s">
        <v>15</v>
      </c>
      <c r="D109" s="3" t="s">
        <v>50</v>
      </c>
      <c r="E109" s="34" t="s">
        <v>192</v>
      </c>
    </row>
    <row r="110" spans="1:5" ht="53.25" customHeight="1" thickBot="1">
      <c r="A110" s="2" t="s">
        <v>79</v>
      </c>
      <c r="B110" s="3" t="s">
        <v>52</v>
      </c>
      <c r="C110" s="1" t="s">
        <v>15</v>
      </c>
      <c r="D110" s="3" t="s">
        <v>52</v>
      </c>
      <c r="E110" s="34" t="s">
        <v>192</v>
      </c>
    </row>
    <row r="111" spans="1:5" ht="58.5" customHeight="1" thickBot="1">
      <c r="A111" s="2" t="s">
        <v>80</v>
      </c>
      <c r="B111" s="3" t="s">
        <v>54</v>
      </c>
      <c r="C111" s="1" t="s">
        <v>15</v>
      </c>
      <c r="D111" s="3" t="s">
        <v>54</v>
      </c>
      <c r="E111" s="34" t="s">
        <v>192</v>
      </c>
    </row>
    <row r="112" spans="1:5" ht="30" customHeight="1" thickBot="1">
      <c r="A112" s="78" t="s">
        <v>172</v>
      </c>
      <c r="B112" s="79"/>
      <c r="C112" s="79"/>
      <c r="D112" s="79"/>
      <c r="E112" s="94"/>
    </row>
    <row r="113" spans="1:5" ht="56.25" customHeight="1" thickBot="1">
      <c r="A113" s="2" t="s">
        <v>81</v>
      </c>
      <c r="B113" s="3" t="s">
        <v>82</v>
      </c>
      <c r="C113" s="1" t="s">
        <v>7</v>
      </c>
      <c r="D113" s="3" t="s">
        <v>82</v>
      </c>
      <c r="E113" s="34" t="s">
        <v>192</v>
      </c>
    </row>
    <row r="114" spans="1:5" ht="59.25" customHeight="1" thickBot="1">
      <c r="A114" s="2" t="s">
        <v>83</v>
      </c>
      <c r="B114" s="3" t="s">
        <v>2</v>
      </c>
      <c r="C114" s="1" t="s">
        <v>7</v>
      </c>
      <c r="D114" s="3" t="s">
        <v>2</v>
      </c>
      <c r="E114" s="34" t="s">
        <v>192</v>
      </c>
    </row>
    <row r="115" spans="1:5" ht="49.5" customHeight="1" thickBot="1">
      <c r="A115" s="2" t="s">
        <v>84</v>
      </c>
      <c r="B115" s="3" t="s">
        <v>85</v>
      </c>
      <c r="C115" s="1" t="s">
        <v>86</v>
      </c>
      <c r="D115" s="3" t="s">
        <v>85</v>
      </c>
      <c r="E115" s="34" t="s">
        <v>192</v>
      </c>
    </row>
    <row r="116" spans="1:5" ht="56.25" customHeight="1" thickBot="1">
      <c r="A116" s="2" t="s">
        <v>87</v>
      </c>
      <c r="B116" s="3" t="s">
        <v>88</v>
      </c>
      <c r="C116" s="1" t="s">
        <v>15</v>
      </c>
      <c r="D116" s="3" t="s">
        <v>88</v>
      </c>
      <c r="E116" s="34" t="s">
        <v>192</v>
      </c>
    </row>
    <row r="117" spans="1:5" ht="59.25" customHeight="1" thickBot="1">
      <c r="A117" s="2" t="s">
        <v>89</v>
      </c>
      <c r="B117" s="3" t="s">
        <v>90</v>
      </c>
      <c r="C117" s="1" t="s">
        <v>15</v>
      </c>
      <c r="D117" s="3" t="s">
        <v>90</v>
      </c>
      <c r="E117" s="34" t="s">
        <v>192</v>
      </c>
    </row>
    <row r="118" spans="1:5" ht="54.75" customHeight="1" thickBot="1">
      <c r="A118" s="2" t="s">
        <v>91</v>
      </c>
      <c r="B118" s="3" t="s">
        <v>92</v>
      </c>
      <c r="C118" s="1" t="s">
        <v>15</v>
      </c>
      <c r="D118" s="3" t="s">
        <v>92</v>
      </c>
      <c r="E118" s="34" t="s">
        <v>192</v>
      </c>
    </row>
    <row r="119" spans="1:5" ht="56.25" customHeight="1" thickBot="1">
      <c r="A119" s="2" t="s">
        <v>93</v>
      </c>
      <c r="B119" s="3" t="s">
        <v>94</v>
      </c>
      <c r="C119" s="1" t="s">
        <v>15</v>
      </c>
      <c r="D119" s="3" t="s">
        <v>94</v>
      </c>
      <c r="E119" s="34" t="s">
        <v>192</v>
      </c>
    </row>
    <row r="120" spans="1:5" ht="59.25" customHeight="1" thickBot="1">
      <c r="A120" s="2" t="s">
        <v>95</v>
      </c>
      <c r="B120" s="3" t="s">
        <v>96</v>
      </c>
      <c r="C120" s="1" t="s">
        <v>15</v>
      </c>
      <c r="D120" s="3" t="s">
        <v>96</v>
      </c>
      <c r="E120" s="34" t="s">
        <v>192</v>
      </c>
    </row>
    <row r="121" spans="1:5" ht="55.5" customHeight="1" thickBot="1">
      <c r="A121" s="2" t="s">
        <v>97</v>
      </c>
      <c r="B121" s="3" t="s">
        <v>98</v>
      </c>
      <c r="C121" s="1" t="s">
        <v>15</v>
      </c>
      <c r="D121" s="3" t="s">
        <v>98</v>
      </c>
      <c r="E121" s="34" t="s">
        <v>192</v>
      </c>
    </row>
    <row r="122" spans="1:5" ht="60" customHeight="1" thickBot="1">
      <c r="A122" s="2" t="s">
        <v>99</v>
      </c>
      <c r="B122" s="3" t="s">
        <v>100</v>
      </c>
      <c r="C122" s="1" t="s">
        <v>15</v>
      </c>
      <c r="D122" s="3" t="s">
        <v>100</v>
      </c>
      <c r="E122" s="34" t="s">
        <v>192</v>
      </c>
    </row>
    <row r="123" spans="1:5" ht="25.5" customHeight="1" thickBot="1">
      <c r="A123" s="92" t="s">
        <v>101</v>
      </c>
      <c r="B123" s="93"/>
      <c r="C123" s="93"/>
      <c r="D123" s="93"/>
      <c r="E123" s="93"/>
    </row>
    <row r="124" spans="1:5" ht="52.5" customHeight="1" thickBot="1">
      <c r="A124" s="2" t="s">
        <v>102</v>
      </c>
      <c r="B124" s="3" t="s">
        <v>66</v>
      </c>
      <c r="C124" s="1" t="s">
        <v>67</v>
      </c>
      <c r="D124" s="3" t="s">
        <v>66</v>
      </c>
      <c r="E124" s="34" t="s">
        <v>192</v>
      </c>
    </row>
    <row r="125" spans="1:5" ht="53.25" customHeight="1" thickBot="1">
      <c r="A125" s="2" t="s">
        <v>103</v>
      </c>
      <c r="B125" s="3" t="s">
        <v>69</v>
      </c>
      <c r="C125" s="1" t="s">
        <v>67</v>
      </c>
      <c r="D125" s="3" t="s">
        <v>69</v>
      </c>
      <c r="E125" s="34" t="s">
        <v>192</v>
      </c>
    </row>
    <row r="126" spans="1:5" ht="49.5" customHeight="1" thickBot="1">
      <c r="A126" s="2" t="s">
        <v>104</v>
      </c>
      <c r="B126" s="3" t="s">
        <v>71</v>
      </c>
      <c r="C126" s="1" t="s">
        <v>105</v>
      </c>
      <c r="D126" s="3" t="s">
        <v>71</v>
      </c>
      <c r="E126" s="34" t="s">
        <v>192</v>
      </c>
    </row>
    <row r="127" spans="1:5" ht="52.5" customHeight="1" thickBot="1">
      <c r="A127" s="2" t="s">
        <v>106</v>
      </c>
      <c r="B127" s="3" t="s">
        <v>73</v>
      </c>
      <c r="C127" s="1" t="s">
        <v>15</v>
      </c>
      <c r="D127" s="3" t="s">
        <v>73</v>
      </c>
      <c r="E127" s="34" t="s">
        <v>192</v>
      </c>
    </row>
    <row r="128" spans="1:5" ht="27.75" customHeight="1" thickBot="1">
      <c r="A128" s="78" t="s">
        <v>215</v>
      </c>
      <c r="B128" s="79"/>
      <c r="C128" s="79"/>
      <c r="D128" s="79"/>
      <c r="E128" s="79"/>
    </row>
    <row r="129" spans="1:5" ht="51.75" customHeight="1" thickBot="1">
      <c r="A129" s="2" t="s">
        <v>108</v>
      </c>
      <c r="B129" s="3" t="s">
        <v>216</v>
      </c>
      <c r="C129" s="1" t="s">
        <v>15</v>
      </c>
      <c r="D129" s="3" t="s">
        <v>216</v>
      </c>
      <c r="E129" s="1">
        <f>12288.9+9200.1+420068.16</f>
        <v>441557.16</v>
      </c>
    </row>
    <row r="130" spans="1:5" ht="62.25" customHeight="1" thickBot="1">
      <c r="A130" s="2" t="s">
        <v>110</v>
      </c>
      <c r="B130" s="3" t="s">
        <v>229</v>
      </c>
      <c r="C130" s="1" t="s">
        <v>15</v>
      </c>
      <c r="D130" s="3" t="s">
        <v>229</v>
      </c>
      <c r="E130" s="1">
        <f>4096.3+8762+299896.66</f>
        <v>312754.95999999996</v>
      </c>
    </row>
    <row r="131" spans="1:5" ht="52.5" customHeight="1" thickBot="1">
      <c r="A131" s="2" t="s">
        <v>112</v>
      </c>
      <c r="B131" s="3" t="s">
        <v>217</v>
      </c>
      <c r="C131" s="1" t="s">
        <v>15</v>
      </c>
      <c r="D131" s="3" t="s">
        <v>217</v>
      </c>
      <c r="E131" s="1">
        <v>798.24</v>
      </c>
    </row>
    <row r="132" spans="1:5" ht="65.25" customHeight="1" thickBot="1">
      <c r="A132" s="2" t="s">
        <v>218</v>
      </c>
      <c r="B132" s="3" t="s">
        <v>219</v>
      </c>
      <c r="C132" s="1" t="s">
        <v>15</v>
      </c>
      <c r="D132" s="3" t="s">
        <v>219</v>
      </c>
      <c r="E132" s="1">
        <v>14010.12</v>
      </c>
    </row>
    <row r="133" spans="1:5" ht="52.5" customHeight="1" thickBot="1">
      <c r="A133" s="2" t="s">
        <v>220</v>
      </c>
      <c r="B133" s="3" t="s">
        <v>221</v>
      </c>
      <c r="C133" s="1" t="s">
        <v>15</v>
      </c>
      <c r="D133" s="3" t="s">
        <v>221</v>
      </c>
      <c r="E133" s="1">
        <f>34977.46+473363.03</f>
        <v>508340.49000000005</v>
      </c>
    </row>
    <row r="134" spans="1:5" ht="52.5" customHeight="1" thickBot="1">
      <c r="A134" s="2" t="s">
        <v>222</v>
      </c>
      <c r="B134" s="3" t="s">
        <v>223</v>
      </c>
      <c r="C134" s="1" t="s">
        <v>15</v>
      </c>
      <c r="D134" s="3" t="s">
        <v>223</v>
      </c>
      <c r="E134" s="1">
        <v>738108.48</v>
      </c>
    </row>
    <row r="135" spans="1:5" ht="64.5" customHeight="1" thickBot="1">
      <c r="A135" s="2" t="s">
        <v>224</v>
      </c>
      <c r="B135" s="66" t="s">
        <v>227</v>
      </c>
      <c r="C135" s="1" t="s">
        <v>15</v>
      </c>
      <c r="D135" s="66" t="s">
        <v>227</v>
      </c>
      <c r="E135" s="1">
        <f>E130+E131+E132+E133-E134</f>
        <v>97795.33000000007</v>
      </c>
    </row>
    <row r="136" spans="1:5" ht="28.5" customHeight="1" thickBot="1">
      <c r="A136" s="92" t="s">
        <v>107</v>
      </c>
      <c r="B136" s="93"/>
      <c r="C136" s="93"/>
      <c r="D136" s="93"/>
      <c r="E136" s="93"/>
    </row>
    <row r="137" spans="1:5" ht="38.25" customHeight="1" thickBot="1">
      <c r="A137" s="2" t="s">
        <v>225</v>
      </c>
      <c r="B137" s="3" t="s">
        <v>109</v>
      </c>
      <c r="C137" s="1" t="s">
        <v>67</v>
      </c>
      <c r="D137" s="3" t="s">
        <v>109</v>
      </c>
      <c r="E137" s="1">
        <v>55</v>
      </c>
    </row>
    <row r="138" spans="1:5" ht="39.75" customHeight="1" thickBot="1">
      <c r="A138" s="2" t="s">
        <v>226</v>
      </c>
      <c r="B138" s="3" t="s">
        <v>111</v>
      </c>
      <c r="C138" s="1" t="s">
        <v>67</v>
      </c>
      <c r="D138" s="3" t="s">
        <v>111</v>
      </c>
      <c r="E138" s="1">
        <v>13</v>
      </c>
    </row>
    <row r="139" spans="1:5" ht="54" customHeight="1" thickBot="1">
      <c r="A139" s="2" t="s">
        <v>228</v>
      </c>
      <c r="B139" s="3" t="s">
        <v>113</v>
      </c>
      <c r="C139" s="1" t="s">
        <v>15</v>
      </c>
      <c r="D139" s="3" t="s">
        <v>113</v>
      </c>
      <c r="E139" s="1">
        <v>117668.48</v>
      </c>
    </row>
  </sheetData>
  <sheetProtection/>
  <mergeCells count="53">
    <mergeCell ref="B84:D84"/>
    <mergeCell ref="A96:A99"/>
    <mergeCell ref="A72:A75"/>
    <mergeCell ref="A76:A79"/>
    <mergeCell ref="A80:A83"/>
    <mergeCell ref="A84:A87"/>
    <mergeCell ref="A92:A95"/>
    <mergeCell ref="B76:D76"/>
    <mergeCell ref="B80:D80"/>
    <mergeCell ref="A68:A71"/>
    <mergeCell ref="A88:A91"/>
    <mergeCell ref="A123:E123"/>
    <mergeCell ref="A136:E136"/>
    <mergeCell ref="A100:E100"/>
    <mergeCell ref="A105:E105"/>
    <mergeCell ref="A112:E112"/>
    <mergeCell ref="B96:D96"/>
    <mergeCell ref="B92:D92"/>
    <mergeCell ref="B88:D88"/>
    <mergeCell ref="B42:D42"/>
    <mergeCell ref="B43:D43"/>
    <mergeCell ref="B44:D44"/>
    <mergeCell ref="B39:D39"/>
    <mergeCell ref="B45:D45"/>
    <mergeCell ref="B38:D38"/>
    <mergeCell ref="A1:E1"/>
    <mergeCell ref="B31:D31"/>
    <mergeCell ref="A19:A20"/>
    <mergeCell ref="B32:D32"/>
    <mergeCell ref="B33:D33"/>
    <mergeCell ref="B36:D36"/>
    <mergeCell ref="A6:E6"/>
    <mergeCell ref="A30:E30"/>
    <mergeCell ref="A56:A59"/>
    <mergeCell ref="B52:D52"/>
    <mergeCell ref="B64:D64"/>
    <mergeCell ref="A60:A63"/>
    <mergeCell ref="B34:D34"/>
    <mergeCell ref="B35:D35"/>
    <mergeCell ref="B40:D40"/>
    <mergeCell ref="B37:D37"/>
    <mergeCell ref="B46:D46"/>
    <mergeCell ref="B41:D41"/>
    <mergeCell ref="B68:D68"/>
    <mergeCell ref="B72:D72"/>
    <mergeCell ref="B60:D60"/>
    <mergeCell ref="B47:D47"/>
    <mergeCell ref="B48:D48"/>
    <mergeCell ref="A128:E128"/>
    <mergeCell ref="A48:A51"/>
    <mergeCell ref="B56:D56"/>
    <mergeCell ref="A52:A55"/>
    <mergeCell ref="A64:A67"/>
  </mergeCells>
  <printOptions/>
  <pageMargins left="0.22" right="0.2" top="0.22" bottom="0.2" header="0.18" footer="0.22"/>
  <pageSetup horizontalDpi="600" verticalDpi="600" orientation="landscape" paperSize="9" scale="87" r:id="rId3"/>
  <rowBreaks count="3" manualBreakCount="3">
    <brk id="15" max="4" man="1"/>
    <brk id="29" max="4" man="1"/>
    <brk id="4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2016-04-19T07:29:48Z</cp:lastPrinted>
  <dcterms:created xsi:type="dcterms:W3CDTF">1996-10-08T23:32:33Z</dcterms:created>
  <dcterms:modified xsi:type="dcterms:W3CDTF">2016-04-19T11:06:03Z</dcterms:modified>
  <cp:category/>
  <cp:version/>
  <cp:contentType/>
  <cp:contentStatus/>
</cp:coreProperties>
</file>